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6"/>
  <workbookPr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11366595-00CB-4C5F-B5C3-6D74883EDAC5}" xr6:coauthVersionLast="47" xr6:coauthVersionMax="47" xr10:uidLastSave="{00000000-0000-0000-0000-000000000000}"/>
  <bookViews>
    <workbookView xWindow="0" yWindow="0" windowWidth="19200" windowHeight="7548" tabRatio="893" xr2:uid="{00000000-000D-0000-FFFF-FFFF00000000}"/>
  </bookViews>
  <sheets>
    <sheet name="COMPARATIVO" sheetId="17" r:id="rId1"/>
    <sheet name="FEBRERO-JUNIO 2022" sheetId="23" r:id="rId2"/>
    <sheet name="AGOSTO-DICIEMBRE 2022" sheetId="22" r:id="rId3"/>
    <sheet name="FEBRERO-JUNIO 2023" sheetId="21" r:id="rId4"/>
  </sheets>
  <definedNames>
    <definedName name="_xlnm.Print_Area" localSheetId="2">'AGOSTO-DICIEMBRE 2022'!$A$1:$AT$50</definedName>
    <definedName name="_xlnm.Print_Area" localSheetId="0">COMPARATIVO!$A$9:$I$216</definedName>
    <definedName name="_xlnm.Print_Area" localSheetId="1">'FEBRERO-JUNIO 2022'!$A$1:$AT$49</definedName>
    <definedName name="_xlnm.Print_Area" localSheetId="3">'FEBRERO-JUNIO 2023'!$A$1:$AT$49</definedName>
    <definedName name="MATUTINO" localSheetId="2">#REF!</definedName>
    <definedName name="MATUTINO" localSheetId="1">#REF!</definedName>
    <definedName name="MATUTINO" localSheetId="3">#REF!</definedName>
    <definedName name="MATUTINO">#REF!</definedName>
    <definedName name="MIXTO" localSheetId="2">#REF!</definedName>
    <definedName name="MIXTO" localSheetId="1">#REF!</definedName>
    <definedName name="MIXTO" localSheetId="3">#REF!</definedName>
    <definedName name="MIXTO">#REF!</definedName>
    <definedName name="_xlnm.Print_Titles" localSheetId="2">'AGOSTO-DICIEMBRE 2022'!$10:$10</definedName>
    <definedName name="VESPERTINO" localSheetId="2">#REF!</definedName>
    <definedName name="VESPERTINO" localSheetId="1">#REF!</definedName>
    <definedName name="VESPERTINO" localSheetId="3">#REF!</definedName>
    <definedName name="VESPERTIN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5" i="17" l="1"/>
  <c r="D136" i="17"/>
  <c r="D209" i="17"/>
  <c r="G110" i="17"/>
  <c r="K15" i="17" s="1"/>
  <c r="E110" i="17"/>
  <c r="D110" i="17"/>
  <c r="J15" i="17" s="1"/>
  <c r="G60" i="17"/>
  <c r="K14" i="17" s="1"/>
  <c r="L13" i="17" l="1"/>
  <c r="Y23" i="21" l="1"/>
  <c r="D20" i="17"/>
  <c r="J20" i="17" l="1"/>
  <c r="J19" i="17" l="1"/>
  <c r="G165" i="17"/>
  <c r="I165" i="17" s="1"/>
  <c r="E209" i="17" l="1"/>
  <c r="U24" i="22" l="1"/>
  <c r="H16" i="17" l="1"/>
  <c r="G16" i="17"/>
  <c r="I16" i="17" s="1"/>
  <c r="E16" i="17"/>
  <c r="D16" i="17"/>
  <c r="D15" i="17"/>
  <c r="E15" i="17"/>
  <c r="H15" i="17"/>
  <c r="G15" i="17"/>
  <c r="G146" i="17" l="1"/>
  <c r="G184" i="17"/>
  <c r="I184" i="17" s="1"/>
  <c r="F95" i="17"/>
  <c r="H95" i="17" s="1"/>
  <c r="L15" i="17" l="1"/>
  <c r="AP27" i="23" l="1"/>
  <c r="AI24" i="23"/>
  <c r="W19" i="23"/>
  <c r="V19" i="23"/>
  <c r="T19" i="23"/>
  <c r="R19" i="23"/>
  <c r="P19" i="23"/>
  <c r="N19" i="23"/>
  <c r="L19" i="23"/>
  <c r="J19" i="23"/>
  <c r="H19" i="23"/>
  <c r="X18" i="23"/>
  <c r="AP26" i="23" s="1"/>
  <c r="X17" i="23"/>
  <c r="AP25" i="23" s="1"/>
  <c r="X16" i="23"/>
  <c r="AP24" i="23" s="1"/>
  <c r="X15" i="23"/>
  <c r="X14" i="23"/>
  <c r="Q15" i="17"/>
  <c r="E214" i="17"/>
  <c r="F214" i="17"/>
  <c r="H214" i="17"/>
  <c r="D214" i="17"/>
  <c r="D215" i="17" s="1"/>
  <c r="G213" i="17"/>
  <c r="I213" i="17" s="1"/>
  <c r="G212" i="17"/>
  <c r="I212" i="17" s="1"/>
  <c r="G211" i="17"/>
  <c r="G208" i="17"/>
  <c r="I208" i="17" s="1"/>
  <c r="G207" i="17"/>
  <c r="I207" i="17" s="1"/>
  <c r="G206" i="17"/>
  <c r="I206" i="17" s="1"/>
  <c r="I205" i="17"/>
  <c r="G204" i="17"/>
  <c r="I204" i="17" s="1"/>
  <c r="G203" i="17"/>
  <c r="I203" i="17" s="1"/>
  <c r="G202" i="17"/>
  <c r="I202" i="17" s="1"/>
  <c r="G201" i="17"/>
  <c r="I201" i="17" s="1"/>
  <c r="G200" i="17"/>
  <c r="I200" i="17" s="1"/>
  <c r="G199" i="17"/>
  <c r="I199" i="17" s="1"/>
  <c r="G198" i="17"/>
  <c r="I198" i="17" s="1"/>
  <c r="G197" i="17"/>
  <c r="I197" i="17" s="1"/>
  <c r="G196" i="17"/>
  <c r="I196" i="17" s="1"/>
  <c r="G195" i="17"/>
  <c r="I195" i="17" s="1"/>
  <c r="G193" i="17"/>
  <c r="I193" i="17" s="1"/>
  <c r="G192" i="17"/>
  <c r="I192" i="17" s="1"/>
  <c r="G191" i="17"/>
  <c r="I191" i="17" s="1"/>
  <c r="G190" i="17"/>
  <c r="I190" i="17" s="1"/>
  <c r="G189" i="17"/>
  <c r="I189" i="17" s="1"/>
  <c r="G188" i="17"/>
  <c r="I188" i="17" s="1"/>
  <c r="G187" i="17"/>
  <c r="I187" i="17" s="1"/>
  <c r="G186" i="17"/>
  <c r="I186" i="17" s="1"/>
  <c r="G185" i="17"/>
  <c r="I185" i="17" s="1"/>
  <c r="G183" i="17"/>
  <c r="I183" i="17" s="1"/>
  <c r="G182" i="17"/>
  <c r="I182" i="17" s="1"/>
  <c r="G181" i="17"/>
  <c r="I181" i="17" s="1"/>
  <c r="G180" i="17"/>
  <c r="I180" i="17" s="1"/>
  <c r="G179" i="17"/>
  <c r="I179" i="17" s="1"/>
  <c r="G178" i="17"/>
  <c r="I178" i="17" s="1"/>
  <c r="G177" i="17"/>
  <c r="I177" i="17" s="1"/>
  <c r="G176" i="17"/>
  <c r="I176" i="17" s="1"/>
  <c r="G175" i="17"/>
  <c r="I175" i="17" s="1"/>
  <c r="G174" i="17"/>
  <c r="I174" i="17" s="1"/>
  <c r="G173" i="17"/>
  <c r="I173" i="17" s="1"/>
  <c r="G172" i="17"/>
  <c r="I172" i="17" s="1"/>
  <c r="G171" i="17"/>
  <c r="I171" i="17" s="1"/>
  <c r="G170" i="17"/>
  <c r="I170" i="17" s="1"/>
  <c r="G169" i="17"/>
  <c r="I169" i="17" s="1"/>
  <c r="G168" i="17"/>
  <c r="I168" i="17" s="1"/>
  <c r="G167" i="17"/>
  <c r="I167" i="17" s="1"/>
  <c r="G166" i="17"/>
  <c r="I166" i="17" s="1"/>
  <c r="G164" i="17"/>
  <c r="I164" i="17" s="1"/>
  <c r="G163" i="17"/>
  <c r="I163" i="17" s="1"/>
  <c r="G162" i="17"/>
  <c r="I162" i="17" s="1"/>
  <c r="G161" i="17"/>
  <c r="I161" i="17" s="1"/>
  <c r="G160" i="17"/>
  <c r="I160" i="17" s="1"/>
  <c r="G159" i="17"/>
  <c r="I159" i="17" s="1"/>
  <c r="G158" i="17"/>
  <c r="I158" i="17" s="1"/>
  <c r="G157" i="17"/>
  <c r="I157" i="17" s="1"/>
  <c r="G156" i="17"/>
  <c r="I156" i="17" s="1"/>
  <c r="G155" i="17"/>
  <c r="I155" i="17" s="1"/>
  <c r="G154" i="17"/>
  <c r="I154" i="17" s="1"/>
  <c r="G153" i="17"/>
  <c r="I153" i="17" s="1"/>
  <c r="G152" i="17"/>
  <c r="I152" i="17" s="1"/>
  <c r="G151" i="17"/>
  <c r="I151" i="17" s="1"/>
  <c r="G150" i="17"/>
  <c r="I150" i="17" s="1"/>
  <c r="G149" i="17"/>
  <c r="I149" i="17" s="1"/>
  <c r="G148" i="17"/>
  <c r="I148" i="17" s="1"/>
  <c r="G147" i="17"/>
  <c r="I147" i="17" s="1"/>
  <c r="I146" i="17"/>
  <c r="G145" i="17"/>
  <c r="I145" i="17" s="1"/>
  <c r="G144" i="17"/>
  <c r="I144" i="17" s="1"/>
  <c r="G143" i="17"/>
  <c r="I143" i="17" s="1"/>
  <c r="G142" i="17"/>
  <c r="I142" i="17" s="1"/>
  <c r="G141" i="17"/>
  <c r="I141" i="17" s="1"/>
  <c r="G140" i="17"/>
  <c r="I140" i="17" s="1"/>
  <c r="G139" i="17"/>
  <c r="I139" i="17" s="1"/>
  <c r="G138" i="17"/>
  <c r="I138" i="17" s="1"/>
  <c r="G135" i="17"/>
  <c r="I135" i="17" s="1"/>
  <c r="G134" i="17"/>
  <c r="I134" i="17" s="1"/>
  <c r="G133" i="17"/>
  <c r="I133" i="17" s="1"/>
  <c r="G132" i="17"/>
  <c r="I132" i="17" s="1"/>
  <c r="G131" i="17"/>
  <c r="I131" i="17" s="1"/>
  <c r="G130" i="17"/>
  <c r="I130" i="17" s="1"/>
  <c r="G129" i="17"/>
  <c r="I129" i="17" s="1"/>
  <c r="G128" i="17"/>
  <c r="I128" i="17" s="1"/>
  <c r="G127" i="17"/>
  <c r="I127" i="17" s="1"/>
  <c r="G126" i="17"/>
  <c r="I126" i="17" s="1"/>
  <c r="G125" i="17"/>
  <c r="I125" i="17" s="1"/>
  <c r="G124" i="17"/>
  <c r="I124" i="17" s="1"/>
  <c r="G123" i="17"/>
  <c r="I123" i="17" s="1"/>
  <c r="G122" i="17"/>
  <c r="I122" i="17" s="1"/>
  <c r="G121" i="17"/>
  <c r="I121" i="17" s="1"/>
  <c r="G120" i="17"/>
  <c r="I120" i="17" s="1"/>
  <c r="G119" i="17"/>
  <c r="I119" i="17" s="1"/>
  <c r="G118" i="17"/>
  <c r="I118" i="17" s="1"/>
  <c r="G117" i="17"/>
  <c r="I117" i="17" s="1"/>
  <c r="G116" i="17"/>
  <c r="I116" i="17" s="1"/>
  <c r="G115" i="17"/>
  <c r="I115" i="17" s="1"/>
  <c r="F109" i="17"/>
  <c r="H109" i="17" s="1"/>
  <c r="F108" i="17"/>
  <c r="F107" i="17"/>
  <c r="H107" i="17" s="1"/>
  <c r="F106" i="17"/>
  <c r="H106" i="17" s="1"/>
  <c r="F105" i="17"/>
  <c r="H105" i="17" s="1"/>
  <c r="F104" i="17"/>
  <c r="H104" i="17" s="1"/>
  <c r="F103" i="17"/>
  <c r="H103" i="17" s="1"/>
  <c r="F102" i="17"/>
  <c r="H102" i="17" s="1"/>
  <c r="F101" i="17"/>
  <c r="H101" i="17" s="1"/>
  <c r="F100" i="17"/>
  <c r="H100" i="17" s="1"/>
  <c r="F99" i="17"/>
  <c r="H99" i="17" s="1"/>
  <c r="F98" i="17"/>
  <c r="H98" i="17" s="1"/>
  <c r="F97" i="17"/>
  <c r="H97" i="17" s="1"/>
  <c r="F94" i="17"/>
  <c r="H94" i="17" s="1"/>
  <c r="F93" i="17"/>
  <c r="H93" i="17" s="1"/>
  <c r="F92" i="17"/>
  <c r="H92" i="17" s="1"/>
  <c r="F91" i="17"/>
  <c r="H91" i="17" s="1"/>
  <c r="F90" i="17"/>
  <c r="H90" i="17" s="1"/>
  <c r="F89" i="17"/>
  <c r="H89" i="17" s="1"/>
  <c r="F88" i="17"/>
  <c r="H88" i="17" s="1"/>
  <c r="F87" i="17"/>
  <c r="H87" i="17" s="1"/>
  <c r="F86" i="17"/>
  <c r="H86" i="17" s="1"/>
  <c r="F85" i="17"/>
  <c r="H85" i="17" s="1"/>
  <c r="F84" i="17"/>
  <c r="H84" i="17" s="1"/>
  <c r="F83" i="17"/>
  <c r="H83" i="17" s="1"/>
  <c r="F82" i="17"/>
  <c r="H82" i="17" s="1"/>
  <c r="F81" i="17"/>
  <c r="H81" i="17" s="1"/>
  <c r="F80" i="17"/>
  <c r="H80" i="17" s="1"/>
  <c r="F79" i="17"/>
  <c r="H79" i="17" s="1"/>
  <c r="F78" i="17"/>
  <c r="H78" i="17" s="1"/>
  <c r="F77" i="17"/>
  <c r="H77" i="17" s="1"/>
  <c r="F76" i="17"/>
  <c r="H76" i="17" s="1"/>
  <c r="F75" i="17"/>
  <c r="H75" i="17" s="1"/>
  <c r="F74" i="17"/>
  <c r="H74" i="17" s="1"/>
  <c r="F73" i="17"/>
  <c r="H73" i="17" s="1"/>
  <c r="F72" i="17"/>
  <c r="H72" i="17" s="1"/>
  <c r="F71" i="17"/>
  <c r="H71" i="17" s="1"/>
  <c r="F70" i="17"/>
  <c r="H70" i="17" s="1"/>
  <c r="F69" i="17"/>
  <c r="H69" i="17" s="1"/>
  <c r="F68" i="17"/>
  <c r="H68" i="17" s="1"/>
  <c r="F67" i="17"/>
  <c r="H67" i="17" s="1"/>
  <c r="F66" i="17"/>
  <c r="H66" i="17" s="1"/>
  <c r="F65" i="17"/>
  <c r="H65" i="17" s="1"/>
  <c r="F64" i="17"/>
  <c r="H64" i="17" s="1"/>
  <c r="F63" i="17"/>
  <c r="H63" i="17" s="1"/>
  <c r="F62" i="17"/>
  <c r="F59" i="17"/>
  <c r="H59" i="17" s="1"/>
  <c r="F58" i="17"/>
  <c r="H58" i="17" s="1"/>
  <c r="F57" i="17"/>
  <c r="H57" i="17" s="1"/>
  <c r="F56" i="17"/>
  <c r="H56" i="17" s="1"/>
  <c r="E60" i="17"/>
  <c r="D60" i="17"/>
  <c r="J14" i="17" s="1"/>
  <c r="L14" i="17" s="1"/>
  <c r="Q14" i="17" s="1"/>
  <c r="D54" i="17"/>
  <c r="G54" i="17"/>
  <c r="F53" i="17"/>
  <c r="F54" i="17" s="1"/>
  <c r="E54" i="17"/>
  <c r="F20" i="17"/>
  <c r="O30" i="17" s="1"/>
  <c r="F19" i="17"/>
  <c r="O18" i="17" s="1"/>
  <c r="E17" i="17"/>
  <c r="D17" i="17"/>
  <c r="F16" i="17"/>
  <c r="O16" i="17" s="1"/>
  <c r="F15" i="17"/>
  <c r="O15" i="17" s="1"/>
  <c r="F14" i="17"/>
  <c r="O14" i="17" s="1"/>
  <c r="F13" i="17"/>
  <c r="O13" i="17" s="1"/>
  <c r="H62" i="17" l="1"/>
  <c r="F110" i="17"/>
  <c r="O19" i="17"/>
  <c r="G214" i="17"/>
  <c r="H108" i="17"/>
  <c r="H110" i="17" s="1"/>
  <c r="H53" i="17"/>
  <c r="Q13" i="17"/>
  <c r="AP22" i="23"/>
  <c r="F17" i="17"/>
  <c r="O31" i="17" s="1"/>
  <c r="I211" i="17"/>
  <c r="I214" i="17" s="1"/>
  <c r="O29" i="17"/>
  <c r="X19" i="23"/>
  <c r="AA15" i="23" s="1"/>
  <c r="AP23" i="23"/>
  <c r="O32" i="17" l="1"/>
  <c r="AA18" i="23"/>
  <c r="N20" i="23"/>
  <c r="AA16" i="23"/>
  <c r="W20" i="23"/>
  <c r="J20" i="23"/>
  <c r="AI23" i="23" s="1"/>
  <c r="R20" i="23"/>
  <c r="AI27" i="23" s="1"/>
  <c r="L20" i="23"/>
  <c r="AI25" i="23" s="1"/>
  <c r="AA19" i="23"/>
  <c r="AA14" i="23"/>
  <c r="AA17" i="23"/>
  <c r="H20" i="23"/>
  <c r="AI22" i="23" s="1"/>
  <c r="P20" i="23"/>
  <c r="AI26" i="23" s="1"/>
  <c r="T20" i="23"/>
  <c r="AI28" i="23" s="1"/>
  <c r="V20" i="23"/>
  <c r="H54" i="17"/>
  <c r="F60" i="17" l="1"/>
  <c r="V19" i="22" l="1"/>
  <c r="G21" i="17" l="1"/>
  <c r="I20" i="17"/>
  <c r="I19" i="17"/>
  <c r="H17" i="17"/>
  <c r="G17" i="17"/>
  <c r="P16" i="17"/>
  <c r="I15" i="17"/>
  <c r="P15" i="17" s="1"/>
  <c r="I14" i="17"/>
  <c r="P14" i="17" s="1"/>
  <c r="I13" i="17"/>
  <c r="P13" i="17" s="1"/>
  <c r="F21" i="17"/>
  <c r="D21" i="17"/>
  <c r="P29" i="17" l="1"/>
  <c r="P18" i="17"/>
  <c r="P30" i="17"/>
  <c r="P19" i="17"/>
  <c r="I21" i="17"/>
  <c r="I17" i="17"/>
  <c r="P31" i="17" s="1"/>
  <c r="F209" i="17"/>
  <c r="P32" i="17" l="1"/>
  <c r="V19" i="21"/>
  <c r="W19" i="21"/>
  <c r="T19" i="21"/>
  <c r="H209" i="17"/>
  <c r="W19" i="22" l="1"/>
  <c r="T19" i="22"/>
  <c r="R19" i="22"/>
  <c r="P19" i="22"/>
  <c r="N19" i="22"/>
  <c r="L19" i="22"/>
  <c r="J19" i="22"/>
  <c r="H19" i="22"/>
  <c r="X18" i="22"/>
  <c r="X17" i="22"/>
  <c r="X16" i="22"/>
  <c r="X15" i="22"/>
  <c r="X14" i="22"/>
  <c r="N19" i="21"/>
  <c r="E136" i="17"/>
  <c r="F136" i="17"/>
  <c r="H136" i="17"/>
  <c r="X19" i="22" l="1"/>
  <c r="AA15" i="22" l="1"/>
  <c r="V20" i="22"/>
  <c r="AA14" i="22"/>
  <c r="P20" i="22"/>
  <c r="W20" i="22"/>
  <c r="AA17" i="22"/>
  <c r="J20" i="22"/>
  <c r="T20" i="22"/>
  <c r="AA18" i="22"/>
  <c r="AA16" i="22"/>
  <c r="AA19" i="22"/>
  <c r="H20" i="22"/>
  <c r="R20" i="22"/>
  <c r="L20" i="22"/>
  <c r="N20" i="22"/>
  <c r="L20" i="17"/>
  <c r="L19" i="17"/>
  <c r="Q29" i="17" s="1"/>
  <c r="J21" i="17"/>
  <c r="H60" i="17"/>
  <c r="Q30" i="17" l="1"/>
  <c r="Q19" i="17"/>
  <c r="Q18" i="17"/>
  <c r="L21" i="17"/>
  <c r="X14" i="21"/>
  <c r="AN28" i="22" l="1"/>
  <c r="AG25" i="22"/>
  <c r="AN27" i="22"/>
  <c r="AN26" i="22"/>
  <c r="AN25" i="22"/>
  <c r="AN23" i="22"/>
  <c r="AN22" i="22"/>
  <c r="AP27" i="21"/>
  <c r="AI24" i="21"/>
  <c r="R19" i="21"/>
  <c r="P19" i="21"/>
  <c r="J19" i="21"/>
  <c r="H19" i="21"/>
  <c r="L19" i="21"/>
  <c r="X17" i="21"/>
  <c r="AP25" i="21" s="1"/>
  <c r="X16" i="21"/>
  <c r="AP24" i="21" s="1"/>
  <c r="X15" i="21"/>
  <c r="AP23" i="21" s="1"/>
  <c r="AP22" i="21"/>
  <c r="X19" i="21" l="1"/>
  <c r="T20" i="21" s="1"/>
  <c r="AG27" i="22"/>
  <c r="AG28" i="22"/>
  <c r="AG22" i="22"/>
  <c r="X18" i="21"/>
  <c r="N20" i="21" l="1"/>
  <c r="W20" i="21"/>
  <c r="V20" i="21"/>
  <c r="L20" i="21"/>
  <c r="AI25" i="21" s="1"/>
  <c r="AG29" i="22"/>
  <c r="AG26" i="22"/>
  <c r="AG23" i="22"/>
  <c r="J20" i="21"/>
  <c r="AI23" i="21" s="1"/>
  <c r="AA14" i="21"/>
  <c r="AA16" i="21"/>
  <c r="H20" i="21"/>
  <c r="AI22" i="21" s="1"/>
  <c r="R20" i="21"/>
  <c r="AI27" i="21" s="1"/>
  <c r="AI28" i="21"/>
  <c r="AA18" i="21"/>
  <c r="AP26" i="21"/>
  <c r="AA19" i="21"/>
  <c r="AA15" i="21"/>
  <c r="P20" i="21"/>
  <c r="AI26" i="21" s="1"/>
  <c r="AA17" i="21"/>
  <c r="G136" i="17" l="1"/>
  <c r="E215" i="17" l="1"/>
  <c r="G209" i="17" l="1"/>
  <c r="I136" i="17"/>
  <c r="I209" i="17" l="1"/>
  <c r="I215" i="17" s="1"/>
  <c r="G215" i="17"/>
  <c r="H215" i="17" l="1"/>
  <c r="K16" i="17" s="1"/>
  <c r="K17" i="17" s="1"/>
  <c r="K23" i="17" s="1"/>
  <c r="F215" i="17" l="1"/>
  <c r="J16" i="17" s="1"/>
  <c r="L16" i="17" l="1"/>
  <c r="J17" i="17"/>
  <c r="J23" i="17" s="1"/>
  <c r="G23" i="17"/>
  <c r="E23" i="17"/>
  <c r="H23" i="17"/>
  <c r="Q16" i="17" l="1"/>
  <c r="L17" i="17"/>
  <c r="D23" i="17"/>
  <c r="F23" i="17"/>
  <c r="Q31" i="17" l="1"/>
  <c r="Q32" i="17" s="1"/>
  <c r="L23" i="17"/>
  <c r="I23" i="17"/>
</calcChain>
</file>

<file path=xl/sharedStrings.xml><?xml version="1.0" encoding="utf-8"?>
<sst xmlns="http://schemas.openxmlformats.org/spreadsheetml/2006/main" count="342" uniqueCount="210">
  <si>
    <t>POBLACIÓN ESTUDIANTIL ATENDIDA</t>
  </si>
  <si>
    <t>COMPARATIVO DE ESTUDIANTES ATENDIDOS 2020-2023</t>
  </si>
  <si>
    <t>2020-2021</t>
  </si>
  <si>
    <t>2021-2022</t>
  </si>
  <si>
    <t>2022-2023</t>
  </si>
  <si>
    <t>No.</t>
  </si>
  <si>
    <t>Nivel</t>
  </si>
  <si>
    <t>Alumnos de Nuevo Ingreso</t>
  </si>
  <si>
    <t>Alumnos de Reingreso</t>
  </si>
  <si>
    <t>TOTAL POR NIVEL</t>
  </si>
  <si>
    <t>Estudiantes de Nuevo Ingreso</t>
  </si>
  <si>
    <t>Estudiantes de Reingreso</t>
  </si>
  <si>
    <t>SECUNDARIA</t>
  </si>
  <si>
    <t>PREPARATORIA</t>
  </si>
  <si>
    <t>LICENCIATURA</t>
  </si>
  <si>
    <t>POSGRADO</t>
  </si>
  <si>
    <t>Subtotal</t>
  </si>
  <si>
    <t>INTERCAMBIO ACADEMICO</t>
  </si>
  <si>
    <t>INTERCAMBIO ACADÉMICO</t>
  </si>
  <si>
    <t>EDUCACIÓN CONTINUA</t>
  </si>
  <si>
    <t>TOTAL</t>
  </si>
  <si>
    <t>EDUCACIÓN FORMAL</t>
  </si>
  <si>
    <t>TOTAL MATRÍCULA</t>
  </si>
  <si>
    <t>ESTUDIANTES ATENDIDOS POR PROGRAMA ACADÉMICO 2022-2023</t>
  </si>
  <si>
    <t>Programa Académico</t>
  </si>
  <si>
    <t>CICLO 2022-2023</t>
  </si>
  <si>
    <t>Nuevo Ingreso
Ago/Sep 2022</t>
  </si>
  <si>
    <t>Nuevo Ingreso Feb 2023</t>
  </si>
  <si>
    <t>Total nuevo ingreso</t>
  </si>
  <si>
    <t>Reingreso</t>
  </si>
  <si>
    <t>Total Matrícula</t>
  </si>
  <si>
    <t>Secundaria San. Fco. Rincón</t>
  </si>
  <si>
    <t>Total Secundaria</t>
  </si>
  <si>
    <t>Preparatoria San. Fco. Rincón</t>
  </si>
  <si>
    <t>Preparatoria Juan Alonso de Torres</t>
  </si>
  <si>
    <t>Preparatoria Américas</t>
  </si>
  <si>
    <t>Preparatoria Salamanca</t>
  </si>
  <si>
    <t>Total Preparatoria</t>
  </si>
  <si>
    <t>LICENCIATURA CAMPESTRE</t>
  </si>
  <si>
    <t>Agrónomo en Producción</t>
  </si>
  <si>
    <t>Arquitectura</t>
  </si>
  <si>
    <t>Ciencias de la Comunicación</t>
  </si>
  <si>
    <t>Mercadotecnia Estratégica</t>
  </si>
  <si>
    <t>Criminología y Criminalística</t>
  </si>
  <si>
    <t>Derecho</t>
  </si>
  <si>
    <t>Gobernanza y Políticas Públicas</t>
  </si>
  <si>
    <t>Diseño Ambiental y de Espacios</t>
  </si>
  <si>
    <t>Diseño Gráfico Estratégico</t>
  </si>
  <si>
    <t>Diseño Industrial</t>
  </si>
  <si>
    <t>Diseño de Modas y Calzado</t>
  </si>
  <si>
    <t>Desarrollo del Capital Humano</t>
  </si>
  <si>
    <t>Educación</t>
  </si>
  <si>
    <t>Lenguas Modernas e Interculturalidad</t>
  </si>
  <si>
    <t>Psicología</t>
  </si>
  <si>
    <t>Ingeniería Civil</t>
  </si>
  <si>
    <t>Ingeniería Electromecánica</t>
  </si>
  <si>
    <t>Ingeniería Industrial</t>
  </si>
  <si>
    <t>Lic. Actuaría</t>
  </si>
  <si>
    <t>Administración de Negocios</t>
  </si>
  <si>
    <t>Administración de Negocios en Entornos Virtuales</t>
  </si>
  <si>
    <t>Contaduría Pública</t>
  </si>
  <si>
    <t>Negocios Internacionales</t>
  </si>
  <si>
    <t>Odontología</t>
  </si>
  <si>
    <t>Odontología Doble Titulación</t>
  </si>
  <si>
    <t>Biomédica</t>
  </si>
  <si>
    <t>Electrónica y Telecomunicaciones</t>
  </si>
  <si>
    <t>Ing. De Software y Sistemas Computacionales</t>
  </si>
  <si>
    <t>Ingeniería en Tecnologías y Soluciones de Negocio</t>
  </si>
  <si>
    <t>Negocios Turísticos</t>
  </si>
  <si>
    <t>Gestión y Operación de Servicios Gastronómicos</t>
  </si>
  <si>
    <t>Medicina Veterinaria y Zootecnia</t>
  </si>
  <si>
    <t>Enfermería</t>
  </si>
  <si>
    <t>Médico Cirujano</t>
  </si>
  <si>
    <t>LICENCIATURA SALAMANCA</t>
  </si>
  <si>
    <t>Turismo de Negocios y Reuniones</t>
  </si>
  <si>
    <t>Psicología (semestral)</t>
  </si>
  <si>
    <t>Automatización y Control Industrial</t>
  </si>
  <si>
    <t>Ingeniería en Automatización y Control Industrial</t>
  </si>
  <si>
    <t>Entrenamiento Deportivo</t>
  </si>
  <si>
    <t>Psicología (cuatrimestral)</t>
  </si>
  <si>
    <t>Total Licenciatura</t>
  </si>
  <si>
    <t>PROGRAMA ACADÉMICO DE POSGRADO</t>
  </si>
  <si>
    <t>Nuevo Ingreso Sep 2022</t>
  </si>
  <si>
    <t>Nuevo Ingreso Ene 2023</t>
  </si>
  <si>
    <t>Nuevo Ingreso May 2023</t>
  </si>
  <si>
    <t>Total Nuevo Ingreso</t>
  </si>
  <si>
    <t>Total Población</t>
  </si>
  <si>
    <t>ESPECIALIDAD CAMPESTRE</t>
  </si>
  <si>
    <t xml:space="preserve">Nutrición Vegetal   </t>
  </si>
  <si>
    <t>Agronegocios</t>
  </si>
  <si>
    <t>Comunicación Organizacional</t>
  </si>
  <si>
    <t>Gestión de Proyectos de Comunicación Social y Política</t>
  </si>
  <si>
    <t>Derecho Mercantil</t>
  </si>
  <si>
    <t xml:space="preserve">Derecho Procesal Civil </t>
  </si>
  <si>
    <t>Juicios Orales y Proceso Penal Acusatorio</t>
  </si>
  <si>
    <t>Notaria Pública</t>
  </si>
  <si>
    <t>Diseño de Calzado</t>
  </si>
  <si>
    <t>Diseño Editorial</t>
  </si>
  <si>
    <t>Diseño de Espacios Comerciales</t>
  </si>
  <si>
    <t>Diseño y Asesoria de Imagen Personal</t>
  </si>
  <si>
    <t>Diseño Aplicado a Experiencias de Consumo</t>
  </si>
  <si>
    <t>Gestión de Procesos para el Sistema de Salud</t>
  </si>
  <si>
    <t>Envase, Empaque y Embalaje</t>
  </si>
  <si>
    <t>Endodoncia</t>
  </si>
  <si>
    <t>Prostodoncia e Implantología</t>
  </si>
  <si>
    <t>Redes y Seguridad de la Información</t>
  </si>
  <si>
    <t>Tecnologías Web y Dispositivos Móviles</t>
  </si>
  <si>
    <t>Medicina y Cirugía Veterinaria de Pequeñas Especies</t>
  </si>
  <si>
    <t>Técnicas de Reproducción Animal</t>
  </si>
  <si>
    <t>Total Especialidad</t>
  </si>
  <si>
    <t>MAESTRÍA CAMPESTRE</t>
  </si>
  <si>
    <t>Agricultura Protegida</t>
  </si>
  <si>
    <t>Diseño Arquitectónico</t>
  </si>
  <si>
    <t xml:space="preserve">Diseño Urbano </t>
  </si>
  <si>
    <t>Tecnologías y Gestión de la Construcción</t>
  </si>
  <si>
    <t>Comunicación Estratégica en las Organizaciones</t>
  </si>
  <si>
    <t>Comunicación Social y Política</t>
  </si>
  <si>
    <t>Publicidad y Marketing Estratégico</t>
  </si>
  <si>
    <t>Relaciones Públicas</t>
  </si>
  <si>
    <t>Ciencias Forenses</t>
  </si>
  <si>
    <t>Ciencias Penales</t>
  </si>
  <si>
    <t>Derecho Aduanero</t>
  </si>
  <si>
    <t>Derecho Civil</t>
  </si>
  <si>
    <t>Derecho Constitucional y Administrativo</t>
  </si>
  <si>
    <t>Derecho Mercantil y Corporativo</t>
  </si>
  <si>
    <t>Derecho del Trabajo y Relaciones Laborales</t>
  </si>
  <si>
    <t>Derecho Notarial y Registral</t>
  </si>
  <si>
    <t>Gestión del Diseño Editorial</t>
  </si>
  <si>
    <t>Diseño y Negocio</t>
  </si>
  <si>
    <t>Habitabilidad del Espacio Interior</t>
  </si>
  <si>
    <t>Ingeniería y Diseño en Envase, Empaque y Embalaje</t>
  </si>
  <si>
    <t>Administración Educativa</t>
  </si>
  <si>
    <t>Docencia</t>
  </si>
  <si>
    <t>Facilitación para el Desarrollo Humano</t>
  </si>
  <si>
    <t xml:space="preserve">Gestión Deportiva   </t>
  </si>
  <si>
    <t>Terapia Familiar</t>
  </si>
  <si>
    <t>Tecnología Educativa</t>
  </si>
  <si>
    <t>Gestión e Innovación Educativa</t>
  </si>
  <si>
    <t>Diseño e Ingeniería de Sistemas Mecatrónicos</t>
  </si>
  <si>
    <t>Ingeniería Administrativa y Calidad</t>
  </si>
  <si>
    <t>Ingeniería de Estructuras</t>
  </si>
  <si>
    <t>Ingeniería de Manufactura</t>
  </si>
  <si>
    <t>Ingeniería y Tecnolgía de Materiales</t>
  </si>
  <si>
    <t>Diseño y Gestión para la Industria Automotriz</t>
  </si>
  <si>
    <t>Ingeniería y Tecnología Ambiental</t>
  </si>
  <si>
    <t xml:space="preserve">Administración de Instituciones de Salud </t>
  </si>
  <si>
    <t>Administración y Economía Pública</t>
  </si>
  <si>
    <t>Banca y Riesgos Financieros</t>
  </si>
  <si>
    <t>Emprendimiento e Innovación en los Negocios</t>
  </si>
  <si>
    <t>Finanzas Corporativas</t>
  </si>
  <si>
    <t>Fiscal</t>
  </si>
  <si>
    <t>Desarrollo Organizacional</t>
  </si>
  <si>
    <t>Logística Internacional</t>
  </si>
  <si>
    <t>Alta Dirección e Inteligencia Competitiva</t>
  </si>
  <si>
    <t>Odontología Pediátrica</t>
  </si>
  <si>
    <t>Ortodoncia</t>
  </si>
  <si>
    <t>Tecnologías de Información Empresarial</t>
  </si>
  <si>
    <t>Gestión y Desarrollo de Productos Turísticos</t>
  </si>
  <si>
    <t>Producción Pecuaria</t>
  </si>
  <si>
    <t>Tecnología Educativa (VIRTUAL)</t>
  </si>
  <si>
    <t>Administración de Negocios en Entornos Virtuales (VIRTUAL)</t>
  </si>
  <si>
    <t>MAESTRÍA SALAMANCA</t>
  </si>
  <si>
    <t>Logística, Despacho y Defensa del Comercio Internacional</t>
  </si>
  <si>
    <t>Psicología Clínica</t>
  </si>
  <si>
    <t>Ingeniería Automotriz</t>
  </si>
  <si>
    <t>Total Maestría</t>
  </si>
  <si>
    <t>DOCTORADO CAMPESTRE</t>
  </si>
  <si>
    <t>Doctorado en Administración y Estudios Organizacionales</t>
  </si>
  <si>
    <t>Doctorado en Educación y Desarrollo Humano</t>
  </si>
  <si>
    <t>Dotorado en Derecho</t>
  </si>
  <si>
    <t>Total Doctorado</t>
  </si>
  <si>
    <t>TOTAL POSGRADO</t>
  </si>
  <si>
    <t>ESTUDIANTES ATENDIDOS</t>
  </si>
  <si>
    <t>FEBRERO - JUNIO 2022</t>
  </si>
  <si>
    <t>NIVEL DE ESTUDIO</t>
  </si>
  <si>
    <t>ciro</t>
  </si>
  <si>
    <t>Intercambio</t>
  </si>
  <si>
    <t>TOTALES POR CAMPUS</t>
  </si>
  <si>
    <t>% QUE REPRESENTA</t>
  </si>
  <si>
    <t>Campus</t>
  </si>
  <si>
    <t>Secundaria</t>
  </si>
  <si>
    <t>Preparatoria</t>
  </si>
  <si>
    <t>Licenciatura</t>
  </si>
  <si>
    <t>Posgrado</t>
  </si>
  <si>
    <t>Semestral</t>
  </si>
  <si>
    <t>Cuatrimestral</t>
  </si>
  <si>
    <t>Especialidad</t>
  </si>
  <si>
    <t>Maestría</t>
  </si>
  <si>
    <t>Doctorado</t>
  </si>
  <si>
    <t>CAMPESTRE</t>
  </si>
  <si>
    <t>AMÉRICAS</t>
  </si>
  <si>
    <t>JUAN ALONSO DE TORRES</t>
  </si>
  <si>
    <t>SAN FRANCISCO</t>
  </si>
  <si>
    <t>SALAMANCA</t>
  </si>
  <si>
    <t>TOTALES POR NIVEL</t>
  </si>
  <si>
    <t>No se ofrece el nivel en el campus</t>
  </si>
  <si>
    <t>Lomas del Campestre</t>
  </si>
  <si>
    <t>Estudiantes atendidos en programas de Educación Continua en el período Ene-Jun 2022</t>
  </si>
  <si>
    <t>Américas</t>
  </si>
  <si>
    <t>T.S.U.</t>
  </si>
  <si>
    <t>Juan Alonso de Torres</t>
  </si>
  <si>
    <t>San Francisco</t>
  </si>
  <si>
    <t>Salamanca</t>
  </si>
  <si>
    <t>Todos los campi</t>
  </si>
  <si>
    <t>AGOSTO - DICIEMBRE 2022</t>
  </si>
  <si>
    <t>Presencial*</t>
  </si>
  <si>
    <t>Estudiantes atendidos en Programas de Educación Continua en el periodo Jul-Dic 2022*</t>
  </si>
  <si>
    <t>Vritual*</t>
  </si>
  <si>
    <t>FEBRERO - JUNIO 2023</t>
  </si>
  <si>
    <t>Estudiantes atendidos en programas de Educación Continua en el período Ene-Jun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</si>
</sst>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05">
    <xf numFmtId="0" fontId="0" fillId="0" borderId="0" xfId="0"/>
    <xf numFmtId="165" fontId="2" fillId="2" borderId="5" xfId="1" applyNumberFormat="1" applyFont="1" applyFill="1" applyBorder="1" applyAlignment="1" applyProtection="1">
      <alignment horizontal="center" vertical="center"/>
      <protection hidden="1"/>
    </xf>
    <xf numFmtId="165" fontId="2" fillId="2" borderId="13" xfId="1" applyNumberFormat="1" applyFont="1" applyFill="1" applyBorder="1" applyAlignment="1" applyProtection="1">
      <alignment horizontal="center" vertical="center"/>
      <protection hidden="1"/>
    </xf>
    <xf numFmtId="165" fontId="2" fillId="2" borderId="23" xfId="1" applyNumberFormat="1" applyFont="1" applyFill="1" applyBorder="1" applyAlignment="1" applyProtection="1">
      <alignment horizontal="center" vertical="center"/>
      <protection hidden="1"/>
    </xf>
    <xf numFmtId="165" fontId="2" fillId="2" borderId="22" xfId="1" applyNumberFormat="1" applyFont="1" applyFill="1" applyBorder="1" applyAlignment="1" applyProtection="1">
      <alignment horizontal="center" vertical="center"/>
      <protection hidden="1"/>
    </xf>
    <xf numFmtId="165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9" fontId="4" fillId="2" borderId="37" xfId="2" applyFont="1" applyFill="1" applyBorder="1" applyAlignment="1" applyProtection="1">
      <alignment horizontal="center" vertical="center"/>
      <protection hidden="1"/>
    </xf>
    <xf numFmtId="165" fontId="2" fillId="2" borderId="53" xfId="1" applyNumberFormat="1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Alignment="1" applyProtection="1">
      <alignment vertical="center"/>
      <protection hidden="1"/>
    </xf>
    <xf numFmtId="0" fontId="2" fillId="2" borderId="43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165" fontId="3" fillId="2" borderId="16" xfId="0" applyNumberFormat="1" applyFont="1" applyFill="1" applyBorder="1" applyAlignment="1" applyProtection="1">
      <alignment horizontal="center" vertical="center"/>
      <protection hidden="1"/>
    </xf>
    <xf numFmtId="165" fontId="4" fillId="2" borderId="38" xfId="0" applyNumberFormat="1" applyFont="1" applyFill="1" applyBorder="1" applyAlignment="1" applyProtection="1">
      <alignment horizontal="center" vertical="center"/>
      <protection hidden="1"/>
    </xf>
    <xf numFmtId="165" fontId="4" fillId="2" borderId="36" xfId="0" applyNumberFormat="1" applyFont="1" applyFill="1" applyBorder="1" applyAlignment="1" applyProtection="1">
      <alignment horizontal="center" vertical="center"/>
      <protection hidden="1"/>
    </xf>
    <xf numFmtId="165" fontId="3" fillId="2" borderId="51" xfId="0" applyNumberFormat="1" applyFont="1" applyFill="1" applyBorder="1" applyAlignment="1" applyProtection="1">
      <alignment horizontal="center" vertical="center"/>
      <protection hidden="1"/>
    </xf>
    <xf numFmtId="165" fontId="3" fillId="2" borderId="47" xfId="0" applyNumberFormat="1" applyFont="1" applyFill="1" applyBorder="1" applyAlignment="1" applyProtection="1">
      <alignment horizontal="center" vertical="center"/>
      <protection hidden="1"/>
    </xf>
    <xf numFmtId="165" fontId="3" fillId="2" borderId="29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60" xfId="0" applyFont="1" applyFill="1" applyBorder="1" applyAlignment="1" applyProtection="1">
      <alignment horizontal="center" vertical="center" wrapText="1"/>
      <protection hidden="1"/>
    </xf>
    <xf numFmtId="0" fontId="2" fillId="2" borderId="52" xfId="0" applyFont="1" applyFill="1" applyBorder="1" applyProtection="1">
      <protection hidden="1"/>
    </xf>
    <xf numFmtId="0" fontId="2" fillId="2" borderId="40" xfId="0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vertical="center"/>
      <protection hidden="1"/>
    </xf>
    <xf numFmtId="0" fontId="2" fillId="2" borderId="23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56" xfId="0" applyFont="1" applyFill="1" applyBorder="1" applyAlignment="1" applyProtection="1">
      <alignment horizontal="center"/>
      <protection hidden="1"/>
    </xf>
    <xf numFmtId="0" fontId="2" fillId="2" borderId="24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55" xfId="0" applyFont="1" applyFill="1" applyBorder="1" applyAlignment="1" applyProtection="1">
      <alignment horizontal="center"/>
      <protection hidden="1"/>
    </xf>
    <xf numFmtId="0" fontId="2" fillId="2" borderId="40" xfId="0" applyFont="1" applyFill="1" applyBorder="1" applyAlignment="1" applyProtection="1">
      <alignment horizontal="left"/>
      <protection hidden="1"/>
    </xf>
    <xf numFmtId="0" fontId="2" fillId="2" borderId="54" xfId="0" applyFont="1" applyFill="1" applyBorder="1" applyAlignment="1" applyProtection="1">
      <alignment horizontal="center"/>
      <protection hidden="1"/>
    </xf>
    <xf numFmtId="10" fontId="4" fillId="2" borderId="18" xfId="2" applyNumberFormat="1" applyFont="1" applyFill="1" applyBorder="1" applyAlignment="1" applyProtection="1">
      <alignment horizontal="center" vertical="center"/>
      <protection hidden="1"/>
    </xf>
    <xf numFmtId="10" fontId="4" fillId="2" borderId="57" xfId="2" applyNumberFormat="1" applyFont="1" applyFill="1" applyBorder="1" applyAlignment="1" applyProtection="1">
      <alignment horizontal="center" vertical="center"/>
      <protection hidden="1"/>
    </xf>
    <xf numFmtId="10" fontId="4" fillId="2" borderId="36" xfId="2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Continuous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2" fillId="2" borderId="7" xfId="0" applyFont="1" applyFill="1" applyBorder="1" applyAlignment="1" applyProtection="1">
      <alignment vertical="center"/>
      <protection hidden="1"/>
    </xf>
    <xf numFmtId="0" fontId="2" fillId="2" borderId="7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165" fontId="2" fillId="2" borderId="0" xfId="0" applyNumberFormat="1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2" fillId="2" borderId="58" xfId="1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Protection="1">
      <protection hidden="1"/>
    </xf>
    <xf numFmtId="0" fontId="2" fillId="2" borderId="57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right"/>
      <protection hidden="1"/>
    </xf>
    <xf numFmtId="0" fontId="1" fillId="2" borderId="3" xfId="0" applyFont="1" applyFill="1" applyBorder="1" applyAlignment="1" applyProtection="1">
      <alignment horizontal="right" vertical="center" wrapText="1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56" xfId="0" applyFont="1" applyFill="1" applyBorder="1" applyAlignment="1" applyProtection="1">
      <alignment horizontal="center" vertical="center" wrapText="1"/>
      <protection hidden="1"/>
    </xf>
    <xf numFmtId="0" fontId="2" fillId="2" borderId="33" xfId="0" applyFont="1" applyFill="1" applyBorder="1" applyProtection="1">
      <protection hidden="1"/>
    </xf>
    <xf numFmtId="0" fontId="2" fillId="2" borderId="64" xfId="0" applyFont="1" applyFill="1" applyBorder="1" applyProtection="1">
      <protection hidden="1"/>
    </xf>
    <xf numFmtId="0" fontId="2" fillId="2" borderId="18" xfId="0" applyFont="1" applyFill="1" applyBorder="1" applyProtection="1">
      <protection hidden="1"/>
    </xf>
    <xf numFmtId="0" fontId="1" fillId="2" borderId="38" xfId="0" applyFont="1" applyFill="1" applyBorder="1" applyAlignment="1" applyProtection="1">
      <alignment horizontal="center"/>
      <protection hidden="1"/>
    </xf>
    <xf numFmtId="0" fontId="1" fillId="2" borderId="37" xfId="0" applyFont="1" applyFill="1" applyBorder="1" applyAlignment="1" applyProtection="1">
      <alignment horizontal="right"/>
      <protection hidden="1"/>
    </xf>
    <xf numFmtId="0" fontId="1" fillId="2" borderId="32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1" fillId="2" borderId="31" xfId="0" applyFont="1" applyFill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2" fillId="0" borderId="56" xfId="0" applyFont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165" fontId="14" fillId="4" borderId="38" xfId="1" applyNumberFormat="1" applyFont="1" applyFill="1" applyBorder="1" applyAlignment="1" applyProtection="1">
      <alignment horizontal="center" vertical="center"/>
      <protection hidden="1"/>
    </xf>
    <xf numFmtId="165" fontId="14" fillId="4" borderId="36" xfId="1" applyNumberFormat="1" applyFont="1" applyFill="1" applyBorder="1" applyAlignment="1" applyProtection="1">
      <alignment horizontal="center" vertical="center"/>
      <protection hidden="1"/>
    </xf>
    <xf numFmtId="165" fontId="14" fillId="4" borderId="37" xfId="1" applyNumberFormat="1" applyFont="1" applyFill="1" applyBorder="1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alignment horizontal="center"/>
      <protection hidden="1"/>
    </xf>
    <xf numFmtId="0" fontId="2" fillId="3" borderId="37" xfId="0" applyFont="1" applyFill="1" applyBorder="1" applyProtection="1"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6" fillId="2" borderId="0" xfId="0" applyFont="1" applyFill="1" applyProtection="1">
      <protection hidden="1"/>
    </xf>
    <xf numFmtId="0" fontId="2" fillId="2" borderId="40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38" xfId="0" applyFont="1" applyFill="1" applyBorder="1" applyAlignment="1" applyProtection="1">
      <alignment horizontal="right"/>
      <protection hidden="1"/>
    </xf>
    <xf numFmtId="0" fontId="2" fillId="2" borderId="23" xfId="0" applyFont="1" applyFill="1" applyBorder="1" applyAlignment="1" applyProtection="1">
      <alignment horizontal="center" vertical="center"/>
      <protection hidden="1"/>
    </xf>
    <xf numFmtId="165" fontId="2" fillId="2" borderId="65" xfId="1" applyNumberFormat="1" applyFont="1" applyFill="1" applyBorder="1" applyAlignment="1" applyProtection="1">
      <alignment horizontal="center" vertical="center"/>
      <protection hidden="1"/>
    </xf>
    <xf numFmtId="0" fontId="2" fillId="2" borderId="47" xfId="0" applyFont="1" applyFill="1" applyBorder="1" applyProtection="1">
      <protection hidden="1"/>
    </xf>
    <xf numFmtId="0" fontId="2" fillId="2" borderId="30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0" borderId="65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3" fillId="0" borderId="11" xfId="3" applyNumberFormat="1" applyFont="1" applyFill="1" applyBorder="1" applyAlignment="1" applyProtection="1">
      <alignment horizontal="center" vertical="center"/>
      <protection hidden="1"/>
    </xf>
    <xf numFmtId="0" fontId="3" fillId="3" borderId="12" xfId="3" applyNumberFormat="1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3" fillId="3" borderId="58" xfId="3" applyNumberFormat="1" applyFont="1" applyFill="1" applyBorder="1" applyAlignment="1" applyProtection="1">
      <alignment horizontal="center" vertical="center"/>
      <protection hidden="1"/>
    </xf>
    <xf numFmtId="0" fontId="3" fillId="2" borderId="32" xfId="0" applyFont="1" applyFill="1" applyBorder="1" applyAlignment="1" applyProtection="1">
      <alignment horizontal="center" vertic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  <xf numFmtId="0" fontId="3" fillId="0" borderId="67" xfId="3" applyNumberFormat="1" applyFont="1" applyFill="1" applyBorder="1" applyAlignment="1" applyProtection="1">
      <alignment horizontal="center" vertical="center"/>
      <protection hidden="1"/>
    </xf>
    <xf numFmtId="0" fontId="0" fillId="3" borderId="68" xfId="0" applyFill="1" applyBorder="1" applyAlignment="1" applyProtection="1">
      <alignment horizontal="center" vertical="center"/>
      <protection hidden="1"/>
    </xf>
    <xf numFmtId="0" fontId="2" fillId="2" borderId="46" xfId="0" applyFont="1" applyFill="1" applyBorder="1" applyProtection="1"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 vertical="justify" wrapText="1"/>
      <protection hidden="1"/>
    </xf>
    <xf numFmtId="0" fontId="2" fillId="2" borderId="15" xfId="0" applyFont="1" applyFill="1" applyBorder="1" applyAlignment="1" applyProtection="1">
      <alignment horizontal="center" vertical="justify" wrapText="1"/>
      <protection hidden="1"/>
    </xf>
    <xf numFmtId="0" fontId="2" fillId="2" borderId="23" xfId="0" applyFont="1" applyFill="1" applyBorder="1" applyAlignment="1" applyProtection="1">
      <alignment horizontal="center" vertical="justify" wrapText="1"/>
      <protection hidden="1"/>
    </xf>
    <xf numFmtId="0" fontId="2" fillId="2" borderId="22" xfId="0" applyFont="1" applyFill="1" applyBorder="1" applyAlignment="1" applyProtection="1">
      <alignment horizontal="center" vertical="justify" wrapText="1"/>
      <protection hidden="1"/>
    </xf>
    <xf numFmtId="0" fontId="2" fillId="2" borderId="33" xfId="0" applyFont="1" applyFill="1" applyBorder="1" applyAlignment="1" applyProtection="1">
      <alignment horizontal="center" vertical="justify" wrapText="1"/>
      <protection hidden="1"/>
    </xf>
    <xf numFmtId="0" fontId="2" fillId="2" borderId="69" xfId="0" applyFont="1" applyFill="1" applyBorder="1" applyAlignment="1" applyProtection="1">
      <alignment horizontal="center" vertical="justify" wrapText="1"/>
      <protection hidden="1"/>
    </xf>
    <xf numFmtId="0" fontId="1" fillId="2" borderId="70" xfId="0" applyFont="1" applyFill="1" applyBorder="1" applyAlignment="1" applyProtection="1">
      <alignment horizontal="center"/>
      <protection hidden="1"/>
    </xf>
    <xf numFmtId="0" fontId="2" fillId="2" borderId="71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0" borderId="55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72" xfId="0" applyFont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165" fontId="2" fillId="0" borderId="12" xfId="1" applyNumberFormat="1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Protection="1">
      <protection hidden="1"/>
    </xf>
    <xf numFmtId="0" fontId="16" fillId="5" borderId="38" xfId="0" applyFont="1" applyFill="1" applyBorder="1" applyAlignment="1" applyProtection="1">
      <alignment vertical="center" wrapText="1"/>
      <protection hidden="1"/>
    </xf>
    <xf numFmtId="0" fontId="16" fillId="5" borderId="35" xfId="0" applyFont="1" applyFill="1" applyBorder="1" applyAlignment="1" applyProtection="1">
      <alignment vertical="center" wrapText="1"/>
      <protection hidden="1"/>
    </xf>
    <xf numFmtId="0" fontId="16" fillId="5" borderId="42" xfId="0" applyFont="1" applyFill="1" applyBorder="1" applyAlignment="1" applyProtection="1">
      <alignment vertical="center" wrapText="1"/>
      <protection hidden="1"/>
    </xf>
    <xf numFmtId="0" fontId="16" fillId="5" borderId="38" xfId="0" applyFont="1" applyFill="1" applyBorder="1" applyProtection="1">
      <protection hidden="1"/>
    </xf>
    <xf numFmtId="0" fontId="16" fillId="5" borderId="35" xfId="0" applyFont="1" applyFill="1" applyBorder="1" applyProtection="1">
      <protection hidden="1"/>
    </xf>
    <xf numFmtId="0" fontId="16" fillId="5" borderId="42" xfId="0" applyFont="1" applyFill="1" applyBorder="1" applyProtection="1">
      <protection hidden="1"/>
    </xf>
    <xf numFmtId="0" fontId="17" fillId="5" borderId="20" xfId="0" applyFont="1" applyFill="1" applyBorder="1" applyProtection="1">
      <protection hidden="1"/>
    </xf>
    <xf numFmtId="0" fontId="17" fillId="5" borderId="44" xfId="0" applyFont="1" applyFill="1" applyBorder="1" applyProtection="1">
      <protection hidden="1"/>
    </xf>
    <xf numFmtId="0" fontId="14" fillId="5" borderId="33" xfId="0" applyFont="1" applyFill="1" applyBorder="1" applyAlignment="1" applyProtection="1">
      <alignment horizontal="centerContinuous"/>
      <protection hidden="1"/>
    </xf>
    <xf numFmtId="0" fontId="17" fillId="5" borderId="0" xfId="0" applyFont="1" applyFill="1" applyAlignment="1" applyProtection="1">
      <alignment horizontal="centerContinuous"/>
      <protection hidden="1"/>
    </xf>
    <xf numFmtId="0" fontId="16" fillId="5" borderId="20" xfId="0" applyFont="1" applyFill="1" applyBorder="1" applyAlignment="1" applyProtection="1">
      <alignment horizontal="centerContinuous"/>
      <protection hidden="1"/>
    </xf>
    <xf numFmtId="0" fontId="16" fillId="5" borderId="44" xfId="0" applyFont="1" applyFill="1" applyBorder="1" applyAlignment="1" applyProtection="1">
      <alignment horizontal="centerContinuous"/>
      <protection hidden="1"/>
    </xf>
    <xf numFmtId="0" fontId="16" fillId="5" borderId="47" xfId="0" applyFont="1" applyFill="1" applyBorder="1" applyProtection="1">
      <protection hidden="1"/>
    </xf>
    <xf numFmtId="0" fontId="16" fillId="5" borderId="48" xfId="0" applyFont="1" applyFill="1" applyBorder="1" applyAlignment="1" applyProtection="1">
      <alignment horizontal="centerContinuous"/>
      <protection hidden="1"/>
    </xf>
    <xf numFmtId="0" fontId="17" fillId="5" borderId="48" xfId="0" applyFont="1" applyFill="1" applyBorder="1" applyAlignment="1" applyProtection="1">
      <alignment horizontal="centerContinuous"/>
      <protection hidden="1"/>
    </xf>
    <xf numFmtId="165" fontId="2" fillId="2" borderId="11" xfId="1" applyNumberFormat="1" applyFont="1" applyFill="1" applyBorder="1" applyAlignment="1" applyProtection="1">
      <alignment horizontal="center" vertical="center"/>
      <protection hidden="1"/>
    </xf>
    <xf numFmtId="0" fontId="2" fillId="2" borderId="59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1" fillId="2" borderId="37" xfId="0" applyFont="1" applyFill="1" applyBorder="1" applyAlignment="1" applyProtection="1">
      <alignment horizontal="right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2" borderId="48" xfId="0" applyFont="1" applyFill="1" applyBorder="1" applyAlignment="1" applyProtection="1">
      <alignment horizontal="center" vertical="center"/>
      <protection hidden="1"/>
    </xf>
    <xf numFmtId="0" fontId="1" fillId="2" borderId="51" xfId="0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165" fontId="5" fillId="2" borderId="0" xfId="0" applyNumberFormat="1" applyFont="1" applyFill="1" applyProtection="1">
      <protection hidden="1"/>
    </xf>
    <xf numFmtId="165" fontId="2" fillId="0" borderId="25" xfId="1" applyNumberFormat="1" applyFont="1" applyFill="1" applyBorder="1" applyAlignment="1" applyProtection="1">
      <alignment horizontal="center" vertical="center"/>
      <protection hidden="1"/>
    </xf>
    <xf numFmtId="165" fontId="2" fillId="0" borderId="5" xfId="1" applyNumberFormat="1" applyFont="1" applyFill="1" applyBorder="1" applyAlignment="1" applyProtection="1">
      <alignment horizontal="center" vertical="center"/>
      <protection hidden="1"/>
    </xf>
    <xf numFmtId="165" fontId="2" fillId="0" borderId="13" xfId="1" applyNumberFormat="1" applyFont="1" applyFill="1" applyBorder="1" applyAlignment="1" applyProtection="1">
      <alignment horizontal="center" vertical="center"/>
      <protection hidden="1"/>
    </xf>
    <xf numFmtId="165" fontId="2" fillId="0" borderId="23" xfId="1" applyNumberFormat="1" applyFont="1" applyFill="1" applyBorder="1" applyAlignment="1" applyProtection="1">
      <alignment horizontal="center" vertical="center"/>
      <protection hidden="1"/>
    </xf>
    <xf numFmtId="165" fontId="2" fillId="0" borderId="22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2" fillId="6" borderId="15" xfId="0" applyFont="1" applyFill="1" applyBorder="1" applyAlignment="1" applyProtection="1">
      <alignment horizontal="center"/>
      <protection hidden="1"/>
    </xf>
    <xf numFmtId="0" fontId="2" fillId="6" borderId="22" xfId="0" applyFont="1" applyFill="1" applyBorder="1" applyAlignment="1" applyProtection="1">
      <alignment horizontal="center"/>
      <protection hidden="1"/>
    </xf>
    <xf numFmtId="0" fontId="2" fillId="6" borderId="69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54" xfId="0" applyFont="1" applyBorder="1" applyAlignment="1" applyProtection="1">
      <alignment horizontal="center"/>
      <protection hidden="1"/>
    </xf>
    <xf numFmtId="0" fontId="1" fillId="7" borderId="37" xfId="0" applyFont="1" applyFill="1" applyBorder="1" applyAlignment="1" applyProtection="1">
      <alignment horizontal="center" vertical="center" wrapText="1"/>
      <protection hidden="1"/>
    </xf>
    <xf numFmtId="0" fontId="1" fillId="7" borderId="31" xfId="0" applyFont="1" applyFill="1" applyBorder="1" applyAlignment="1" applyProtection="1">
      <alignment horizontal="center" wrapText="1"/>
      <protection hidden="1"/>
    </xf>
    <xf numFmtId="0" fontId="1" fillId="7" borderId="32" xfId="0" applyFont="1" applyFill="1" applyBorder="1" applyAlignment="1" applyProtection="1">
      <alignment horizontal="center" vertical="center" wrapText="1"/>
      <protection hidden="1"/>
    </xf>
    <xf numFmtId="0" fontId="1" fillId="7" borderId="16" xfId="0" applyFont="1" applyFill="1" applyBorder="1" applyAlignment="1" applyProtection="1">
      <alignment horizontal="center" wrapText="1"/>
      <protection hidden="1"/>
    </xf>
    <xf numFmtId="0" fontId="1" fillId="7" borderId="62" xfId="0" applyFont="1" applyFill="1" applyBorder="1" applyAlignment="1" applyProtection="1">
      <alignment horizontal="center" vertical="center" wrapText="1"/>
      <protection hidden="1"/>
    </xf>
    <xf numFmtId="0" fontId="1" fillId="7" borderId="61" xfId="0" applyFont="1" applyFill="1" applyBorder="1" applyAlignment="1" applyProtection="1">
      <alignment horizontal="center" vertical="center"/>
      <protection hidden="1"/>
    </xf>
    <xf numFmtId="0" fontId="1" fillId="7" borderId="53" xfId="0" applyFont="1" applyFill="1" applyBorder="1" applyAlignment="1" applyProtection="1">
      <alignment horizontal="center" vertical="center" wrapText="1"/>
      <protection hidden="1"/>
    </xf>
    <xf numFmtId="0" fontId="20" fillId="7" borderId="70" xfId="0" applyFont="1" applyFill="1" applyBorder="1" applyAlignment="1" applyProtection="1">
      <alignment horizontal="center" vertical="center" wrapText="1"/>
      <protection hidden="1"/>
    </xf>
    <xf numFmtId="0" fontId="20" fillId="7" borderId="28" xfId="0" applyFont="1" applyFill="1" applyBorder="1" applyAlignment="1" applyProtection="1">
      <alignment horizontal="center" vertical="center" wrapText="1"/>
      <protection hidden="1"/>
    </xf>
    <xf numFmtId="0" fontId="20" fillId="7" borderId="29" xfId="0" applyFont="1" applyFill="1" applyBorder="1" applyAlignment="1" applyProtection="1">
      <alignment horizontal="center" vertical="center" wrapText="1"/>
      <protection hidden="1"/>
    </xf>
    <xf numFmtId="0" fontId="1" fillId="7" borderId="37" xfId="0" applyFont="1" applyFill="1" applyBorder="1" applyAlignment="1" applyProtection="1">
      <alignment horizontal="center" vertical="center"/>
      <protection hidden="1"/>
    </xf>
    <xf numFmtId="0" fontId="3" fillId="7" borderId="38" xfId="0" applyFont="1" applyFill="1" applyBorder="1" applyAlignment="1" applyProtection="1">
      <alignment horizontal="center" vertical="center"/>
      <protection hidden="1"/>
    </xf>
    <xf numFmtId="0" fontId="12" fillId="7" borderId="20" xfId="0" applyFont="1" applyFill="1" applyBorder="1" applyAlignment="1" applyProtection="1">
      <alignment horizontal="center" vertical="center" wrapText="1"/>
      <protection hidden="1"/>
    </xf>
    <xf numFmtId="0" fontId="1" fillId="7" borderId="20" xfId="0" applyFont="1" applyFill="1" applyBorder="1" applyAlignment="1" applyProtection="1">
      <alignment horizontal="center" vertical="center" wrapText="1"/>
      <protection hidden="1"/>
    </xf>
    <xf numFmtId="0" fontId="12" fillId="7" borderId="38" xfId="0" applyFont="1" applyFill="1" applyBorder="1" applyAlignment="1" applyProtection="1">
      <alignment horizontal="center" vertical="center" wrapText="1"/>
      <protection hidden="1"/>
    </xf>
    <xf numFmtId="165" fontId="2" fillId="8" borderId="13" xfId="1" applyNumberFormat="1" applyFont="1" applyFill="1" applyBorder="1" applyAlignment="1" applyProtection="1">
      <alignment horizontal="center" vertical="center"/>
      <protection hidden="1"/>
    </xf>
    <xf numFmtId="165" fontId="2" fillId="8" borderId="27" xfId="1" applyNumberFormat="1" applyFont="1" applyFill="1" applyBorder="1" applyAlignment="1" applyProtection="1">
      <alignment horizontal="center" vertical="center"/>
      <protection hidden="1"/>
    </xf>
    <xf numFmtId="165" fontId="2" fillId="2" borderId="25" xfId="1" applyNumberFormat="1" applyFont="1" applyFill="1" applyBorder="1" applyAlignment="1" applyProtection="1">
      <alignment horizontal="center" vertical="center"/>
      <protection hidden="1"/>
    </xf>
    <xf numFmtId="0" fontId="3" fillId="2" borderId="3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" fillId="2" borderId="54" xfId="0" applyFont="1" applyFill="1" applyBorder="1" applyAlignment="1" applyProtection="1">
      <alignment horizontal="center"/>
      <protection hidden="1"/>
    </xf>
    <xf numFmtId="0" fontId="13" fillId="5" borderId="38" xfId="0" applyFont="1" applyFill="1" applyBorder="1" applyAlignment="1" applyProtection="1">
      <alignment horizontal="center" vertical="center"/>
      <protection hidden="1"/>
    </xf>
    <xf numFmtId="0" fontId="13" fillId="5" borderId="35" xfId="0" applyFont="1" applyFill="1" applyBorder="1" applyAlignment="1" applyProtection="1">
      <alignment horizontal="center" vertical="center"/>
      <protection hidden="1"/>
    </xf>
    <xf numFmtId="0" fontId="13" fillId="5" borderId="42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36" xfId="0" applyFont="1" applyFill="1" applyBorder="1" applyAlignment="1" applyProtection="1">
      <alignment horizontal="center" vertical="center"/>
      <protection hidden="1"/>
    </xf>
    <xf numFmtId="0" fontId="14" fillId="4" borderId="38" xfId="0" applyFont="1" applyFill="1" applyBorder="1" applyAlignment="1" applyProtection="1">
      <alignment horizontal="center" vertical="center"/>
      <protection hidden="1"/>
    </xf>
    <xf numFmtId="0" fontId="14" fillId="4" borderId="35" xfId="0" applyFont="1" applyFill="1" applyBorder="1" applyAlignment="1" applyProtection="1">
      <alignment horizontal="center" vertical="center"/>
      <protection hidden="1"/>
    </xf>
    <xf numFmtId="0" fontId="1" fillId="2" borderId="38" xfId="0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 vertical="center"/>
      <protection hidden="1"/>
    </xf>
    <xf numFmtId="0" fontId="16" fillId="5" borderId="38" xfId="0" applyFont="1" applyFill="1" applyBorder="1" applyAlignment="1" applyProtection="1">
      <alignment horizontal="center"/>
      <protection hidden="1"/>
    </xf>
    <xf numFmtId="0" fontId="16" fillId="5" borderId="35" xfId="0" applyFont="1" applyFill="1" applyBorder="1" applyAlignment="1" applyProtection="1">
      <alignment horizontal="center"/>
      <protection hidden="1"/>
    </xf>
    <xf numFmtId="0" fontId="16" fillId="5" borderId="42" xfId="0" applyFont="1" applyFill="1" applyBorder="1" applyAlignment="1" applyProtection="1">
      <alignment horizontal="center"/>
      <protection hidden="1"/>
    </xf>
    <xf numFmtId="0" fontId="1" fillId="7" borderId="64" xfId="0" applyFont="1" applyFill="1" applyBorder="1" applyAlignment="1" applyProtection="1">
      <alignment horizontal="center" vertical="center" wrapText="1"/>
      <protection hidden="1"/>
    </xf>
    <xf numFmtId="0" fontId="1" fillId="7" borderId="19" xfId="0" applyFont="1" applyFill="1" applyBorder="1" applyAlignment="1" applyProtection="1">
      <alignment horizontal="center" vertical="center" wrapText="1"/>
      <protection hidden="1"/>
    </xf>
    <xf numFmtId="0" fontId="16" fillId="4" borderId="38" xfId="0" applyFont="1" applyFill="1" applyBorder="1" applyAlignment="1" applyProtection="1">
      <alignment horizontal="center"/>
      <protection hidden="1"/>
    </xf>
    <xf numFmtId="0" fontId="16" fillId="4" borderId="35" xfId="0" applyFont="1" applyFill="1" applyBorder="1" applyAlignment="1" applyProtection="1">
      <alignment horizontal="center"/>
      <protection hidden="1"/>
    </xf>
    <xf numFmtId="0" fontId="16" fillId="4" borderId="42" xfId="0" applyFont="1" applyFill="1" applyBorder="1" applyAlignment="1" applyProtection="1">
      <alignment horizontal="center"/>
      <protection hidden="1"/>
    </xf>
    <xf numFmtId="0" fontId="19" fillId="5" borderId="38" xfId="0" applyFont="1" applyFill="1" applyBorder="1" applyAlignment="1" applyProtection="1">
      <alignment horizontal="center" vertical="center"/>
      <protection hidden="1"/>
    </xf>
    <xf numFmtId="0" fontId="19" fillId="5" borderId="42" xfId="0" applyFont="1" applyFill="1" applyBorder="1" applyAlignment="1" applyProtection="1">
      <alignment horizontal="center" vertical="center"/>
      <protection hidden="1"/>
    </xf>
    <xf numFmtId="0" fontId="3" fillId="0" borderId="6" xfId="3" applyNumberFormat="1" applyFont="1" applyFill="1" applyBorder="1" applyAlignment="1" applyProtection="1">
      <alignment horizontal="center" vertical="center"/>
      <protection hidden="1"/>
    </xf>
    <xf numFmtId="0" fontId="3" fillId="0" borderId="24" xfId="3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15" fontId="2" fillId="2" borderId="0" xfId="0" applyNumberFormat="1" applyFont="1" applyFill="1" applyAlignment="1" applyProtection="1">
      <alignment horizontal="center"/>
      <protection hidden="1"/>
    </xf>
    <xf numFmtId="0" fontId="16" fillId="5" borderId="17" xfId="0" applyFont="1" applyFill="1" applyBorder="1" applyAlignment="1" applyProtection="1">
      <alignment horizontal="center" vertical="center"/>
      <protection hidden="1"/>
    </xf>
    <xf numFmtId="0" fontId="16" fillId="5" borderId="46" xfId="0" applyFont="1" applyFill="1" applyBorder="1" applyAlignment="1" applyProtection="1">
      <alignment horizontal="center" vertical="center"/>
      <protection hidden="1"/>
    </xf>
    <xf numFmtId="0" fontId="16" fillId="5" borderId="50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0" fontId="15" fillId="5" borderId="35" xfId="0" applyFont="1" applyFill="1" applyBorder="1" applyAlignment="1" applyProtection="1">
      <alignment horizontal="center" vertical="center"/>
      <protection hidden="1"/>
    </xf>
    <xf numFmtId="0" fontId="15" fillId="5" borderId="17" xfId="0" applyFont="1" applyFill="1" applyBorder="1" applyAlignment="1" applyProtection="1">
      <alignment horizontal="center" vertical="center"/>
      <protection hidden="1"/>
    </xf>
    <xf numFmtId="0" fontId="15" fillId="5" borderId="46" xfId="0" applyFont="1" applyFill="1" applyBorder="1" applyAlignment="1" applyProtection="1">
      <alignment horizontal="center" vertical="center"/>
      <protection hidden="1"/>
    </xf>
    <xf numFmtId="0" fontId="15" fillId="5" borderId="50" xfId="0" applyFont="1" applyFill="1" applyBorder="1" applyAlignment="1" applyProtection="1">
      <alignment horizontal="center" vertical="center"/>
      <protection hidden="1"/>
    </xf>
    <xf numFmtId="0" fontId="18" fillId="5" borderId="17" xfId="0" applyFont="1" applyFill="1" applyBorder="1" applyAlignment="1" applyProtection="1">
      <alignment horizontal="center" textRotation="90"/>
      <protection hidden="1"/>
    </xf>
    <xf numFmtId="0" fontId="18" fillId="5" borderId="46" xfId="0" applyFont="1" applyFill="1" applyBorder="1" applyAlignment="1" applyProtection="1">
      <alignment horizontal="center" textRotation="90"/>
      <protection hidden="1"/>
    </xf>
    <xf numFmtId="0" fontId="18" fillId="5" borderId="50" xfId="0" applyFont="1" applyFill="1" applyBorder="1" applyAlignment="1" applyProtection="1">
      <alignment horizontal="center" textRotation="90"/>
      <protection hidden="1"/>
    </xf>
    <xf numFmtId="0" fontId="16" fillId="5" borderId="20" xfId="0" applyFont="1" applyFill="1" applyBorder="1" applyAlignment="1" applyProtection="1">
      <alignment horizontal="center" vertical="center" wrapText="1"/>
      <protection hidden="1"/>
    </xf>
    <xf numFmtId="0" fontId="16" fillId="5" borderId="44" xfId="0" applyFont="1" applyFill="1" applyBorder="1" applyAlignment="1" applyProtection="1">
      <alignment horizontal="center" vertical="center" wrapText="1"/>
      <protection hidden="1"/>
    </xf>
    <xf numFmtId="0" fontId="16" fillId="5" borderId="45" xfId="0" applyFont="1" applyFill="1" applyBorder="1" applyAlignment="1" applyProtection="1">
      <alignment horizontal="center" vertical="center" wrapText="1"/>
      <protection hidden="1"/>
    </xf>
    <xf numFmtId="0" fontId="16" fillId="5" borderId="33" xfId="0" applyFont="1" applyFill="1" applyBorder="1" applyAlignment="1" applyProtection="1">
      <alignment horizontal="center" vertical="center" wrapText="1"/>
      <protection hidden="1"/>
    </xf>
    <xf numFmtId="0" fontId="16" fillId="5" borderId="0" xfId="0" applyFont="1" applyFill="1" applyAlignment="1" applyProtection="1">
      <alignment horizontal="center" vertical="center" wrapText="1"/>
      <protection hidden="1"/>
    </xf>
    <xf numFmtId="0" fontId="16" fillId="5" borderId="43" xfId="0" applyFont="1" applyFill="1" applyBorder="1" applyAlignment="1" applyProtection="1">
      <alignment horizontal="center" vertical="center" wrapText="1"/>
      <protection hidden="1"/>
    </xf>
    <xf numFmtId="0" fontId="16" fillId="5" borderId="47" xfId="0" applyFont="1" applyFill="1" applyBorder="1" applyAlignment="1" applyProtection="1">
      <alignment horizontal="center" vertical="center" wrapText="1"/>
      <protection hidden="1"/>
    </xf>
    <xf numFmtId="0" fontId="16" fillId="5" borderId="48" xfId="0" applyFont="1" applyFill="1" applyBorder="1" applyAlignment="1" applyProtection="1">
      <alignment horizontal="center" vertical="center" wrapText="1"/>
      <protection hidden="1"/>
    </xf>
    <xf numFmtId="0" fontId="16" fillId="5" borderId="49" xfId="0" applyFont="1" applyFill="1" applyBorder="1" applyAlignment="1" applyProtection="1">
      <alignment horizontal="center" vertical="center" wrapText="1"/>
      <protection hidden="1"/>
    </xf>
    <xf numFmtId="0" fontId="19" fillId="5" borderId="17" xfId="0" applyFont="1" applyFill="1" applyBorder="1" applyAlignment="1" applyProtection="1">
      <alignment horizontal="center" vertical="center" wrapText="1"/>
      <protection hidden="1"/>
    </xf>
    <xf numFmtId="0" fontId="19" fillId="5" borderId="46" xfId="0" applyFont="1" applyFill="1" applyBorder="1" applyAlignment="1" applyProtection="1">
      <alignment horizontal="center" vertical="center" wrapText="1"/>
      <protection hidden="1"/>
    </xf>
    <xf numFmtId="0" fontId="19" fillId="5" borderId="20" xfId="0" applyFont="1" applyFill="1" applyBorder="1" applyAlignment="1" applyProtection="1">
      <alignment horizontal="center" vertical="center"/>
      <protection hidden="1"/>
    </xf>
    <xf numFmtId="0" fontId="17" fillId="5" borderId="45" xfId="0" applyFont="1" applyFill="1" applyBorder="1" applyAlignment="1" applyProtection="1">
      <alignment horizontal="center" vertical="center"/>
      <protection hidden="1"/>
    </xf>
    <xf numFmtId="0" fontId="17" fillId="5" borderId="47" xfId="0" applyFont="1" applyFill="1" applyBorder="1" applyAlignment="1" applyProtection="1">
      <alignment horizontal="center" vertical="center"/>
      <protection hidden="1"/>
    </xf>
    <xf numFmtId="0" fontId="17" fillId="5" borderId="49" xfId="0" applyFont="1" applyFill="1" applyBorder="1" applyAlignment="1" applyProtection="1">
      <alignment horizontal="center" vertical="center"/>
      <protection hidden="1"/>
    </xf>
    <xf numFmtId="0" fontId="19" fillId="5" borderId="35" xfId="0" applyFont="1" applyFill="1" applyBorder="1" applyAlignment="1" applyProtection="1">
      <alignment horizontal="center" vertical="center"/>
      <protection hidden="1"/>
    </xf>
    <xf numFmtId="0" fontId="3" fillId="2" borderId="40" xfId="1" applyNumberFormat="1" applyFont="1" applyFill="1" applyBorder="1" applyAlignment="1" applyProtection="1">
      <alignment horizontal="center" vertical="center"/>
      <protection hidden="1"/>
    </xf>
    <xf numFmtId="0" fontId="3" fillId="2" borderId="34" xfId="1" applyNumberFormat="1" applyFont="1" applyFill="1" applyBorder="1" applyAlignment="1" applyProtection="1">
      <alignment horizontal="center" vertical="center"/>
      <protection hidden="1"/>
    </xf>
    <xf numFmtId="0" fontId="3" fillId="2" borderId="41" xfId="1" applyNumberFormat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52" xfId="0" applyFill="1" applyBorder="1" applyAlignment="1" applyProtection="1">
      <alignment horizontal="center" vertical="center"/>
      <protection hidden="1"/>
    </xf>
    <xf numFmtId="0" fontId="0" fillId="3" borderId="24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3" fillId="0" borderId="1" xfId="3" applyNumberFormat="1" applyFont="1" applyBorder="1" applyAlignment="1" applyProtection="1">
      <alignment horizontal="center" vertical="center"/>
      <protection hidden="1"/>
    </xf>
    <xf numFmtId="0" fontId="3" fillId="0" borderId="8" xfId="3" applyNumberFormat="1" applyFont="1" applyBorder="1" applyAlignment="1" applyProtection="1">
      <alignment horizontal="center" vertical="center"/>
      <protection hidden="1"/>
    </xf>
    <xf numFmtId="0" fontId="3" fillId="0" borderId="2" xfId="3" applyNumberFormat="1" applyFont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/>
      <protection hidden="1"/>
    </xf>
    <xf numFmtId="0" fontId="0" fillId="3" borderId="63" xfId="0" applyFill="1" applyBorder="1" applyAlignment="1" applyProtection="1">
      <alignment horizontal="center" vertical="center"/>
      <protection hidden="1"/>
    </xf>
    <xf numFmtId="0" fontId="3" fillId="2" borderId="33" xfId="1" applyNumberFormat="1" applyFont="1" applyFill="1" applyBorder="1" applyAlignment="1" applyProtection="1">
      <alignment horizontal="center" vertical="center"/>
      <protection hidden="1"/>
    </xf>
    <xf numFmtId="0" fontId="3" fillId="2" borderId="0" xfId="1" applyNumberFormat="1" applyFont="1" applyFill="1" applyBorder="1" applyAlignment="1" applyProtection="1">
      <alignment horizontal="center" vertical="center"/>
      <protection hidden="1"/>
    </xf>
    <xf numFmtId="0" fontId="3" fillId="2" borderId="43" xfId="1" applyNumberFormat="1" applyFont="1" applyFill="1" applyBorder="1" applyAlignment="1" applyProtection="1">
      <alignment horizontal="center" vertical="center"/>
      <protection hidden="1"/>
    </xf>
    <xf numFmtId="0" fontId="3" fillId="2" borderId="38" xfId="0" applyFont="1" applyFill="1" applyBorder="1" applyAlignment="1" applyProtection="1">
      <alignment horizontal="center" vertical="center"/>
      <protection hidden="1"/>
    </xf>
    <xf numFmtId="0" fontId="3" fillId="2" borderId="35" xfId="0" applyFont="1" applyFill="1" applyBorder="1" applyAlignment="1" applyProtection="1">
      <alignment horizontal="center" vertical="center"/>
      <protection hidden="1"/>
    </xf>
    <xf numFmtId="0" fontId="3" fillId="2" borderId="39" xfId="0" applyFont="1" applyFill="1" applyBorder="1" applyAlignment="1" applyProtection="1">
      <alignment horizontal="center" vertical="center"/>
      <protection hidden="1"/>
    </xf>
    <xf numFmtId="0" fontId="3" fillId="2" borderId="36" xfId="0" applyFont="1" applyFill="1" applyBorder="1" applyAlignment="1" applyProtection="1">
      <alignment horizontal="center" vertical="center"/>
      <protection hidden="1"/>
    </xf>
    <xf numFmtId="0" fontId="0" fillId="3" borderId="21" xfId="0" applyFill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63" xfId="0" applyFont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3" fillId="2" borderId="38" xfId="1" applyNumberFormat="1" applyFont="1" applyFill="1" applyBorder="1" applyAlignment="1" applyProtection="1">
      <alignment horizontal="center" vertical="center"/>
      <protection hidden="1"/>
    </xf>
    <xf numFmtId="0" fontId="3" fillId="2" borderId="35" xfId="1" applyNumberFormat="1" applyFont="1" applyFill="1" applyBorder="1" applyAlignment="1" applyProtection="1">
      <alignment horizontal="center" vertical="center"/>
      <protection hidden="1"/>
    </xf>
    <xf numFmtId="0" fontId="3" fillId="2" borderId="42" xfId="1" applyNumberFormat="1" applyFont="1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Alignment="1" applyProtection="1">
      <alignment horizontal="center" vertical="center"/>
      <protection hidden="1"/>
    </xf>
    <xf numFmtId="10" fontId="4" fillId="2" borderId="36" xfId="2" applyNumberFormat="1" applyFont="1" applyFill="1" applyBorder="1" applyAlignment="1" applyProtection="1">
      <alignment horizontal="center" vertical="center"/>
      <protection hidden="1"/>
    </xf>
    <xf numFmtId="10" fontId="4" fillId="2" borderId="39" xfId="2" applyNumberFormat="1" applyFont="1" applyFill="1" applyBorder="1" applyAlignment="1" applyProtection="1">
      <alignment horizontal="center" vertical="center"/>
      <protection hidden="1"/>
    </xf>
    <xf numFmtId="9" fontId="3" fillId="2" borderId="38" xfId="2" applyFont="1" applyFill="1" applyBorder="1" applyAlignment="1" applyProtection="1">
      <alignment horizontal="center" vertical="center"/>
      <protection hidden="1"/>
    </xf>
    <xf numFmtId="9" fontId="3" fillId="2" borderId="35" xfId="2" applyFont="1" applyFill="1" applyBorder="1" applyAlignment="1" applyProtection="1">
      <alignment horizontal="center" vertical="center"/>
      <protection hidden="1"/>
    </xf>
    <xf numFmtId="9" fontId="3" fillId="2" borderId="42" xfId="2" applyFont="1" applyFill="1" applyBorder="1" applyAlignment="1" applyProtection="1">
      <alignment horizontal="center" vertical="center"/>
      <protection hidden="1"/>
    </xf>
    <xf numFmtId="0" fontId="15" fillId="5" borderId="42" xfId="0" applyFont="1" applyFill="1" applyBorder="1" applyAlignment="1" applyProtection="1">
      <alignment horizontal="center" vertical="center"/>
      <protection hidden="1"/>
    </xf>
    <xf numFmtId="165" fontId="3" fillId="0" borderId="6" xfId="3" applyNumberFormat="1" applyFont="1" applyFill="1" applyBorder="1" applyAlignment="1" applyProtection="1">
      <alignment horizontal="center" vertical="center"/>
      <protection hidden="1"/>
    </xf>
    <xf numFmtId="165" fontId="3" fillId="0" borderId="24" xfId="3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43" xfId="0" applyFont="1" applyFill="1" applyBorder="1" applyAlignment="1" applyProtection="1">
      <alignment horizontal="left"/>
      <protection hidden="1"/>
    </xf>
    <xf numFmtId="0" fontId="1" fillId="2" borderId="4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</cellXfs>
  <cellStyles count="5">
    <cellStyle name="Millares" xfId="1" builtinId="3"/>
    <cellStyle name="Millares 2" xfId="3" xr:uid="{00000000-0005-0000-0000-000001000000}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CC"/>
      <color rgb="FF001E61"/>
      <color rgb="FF6698D0"/>
      <color rgb="FF9B1C2A"/>
      <color rgb="FFA32037"/>
      <color rgb="FF005CB9"/>
      <color rgb="FFA79466"/>
      <color rgb="FF9BA9B8"/>
      <color rgb="FFA4832D"/>
      <color rgb="FF1A2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24601336597717"/>
          <c:y val="0.19709586444960855"/>
          <c:w val="0.58805186303213253"/>
          <c:h val="0.52752957456249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COMPARATIVO!$J$12</c:f>
              <c:strCache>
                <c:ptCount val="1"/>
                <c:pt idx="0">
                  <c:v>Estudiantes de Nuevo Ingreso</c:v>
                </c:pt>
              </c:strCache>
            </c:strRef>
          </c:tx>
          <c:spPr>
            <a:solidFill>
              <a:srgbClr val="782834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B1C2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CF5-47A3-ABEB-064AED23E66A}"/>
              </c:ext>
            </c:extLst>
          </c:dPt>
          <c:dPt>
            <c:idx val="1"/>
            <c:invertIfNegative val="0"/>
            <c:bubble3D val="0"/>
            <c:spPr>
              <a:solidFill>
                <a:srgbClr val="6698D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CF5-47A3-ABEB-064AED23E66A}"/>
              </c:ext>
            </c:extLst>
          </c:dPt>
          <c:dPt>
            <c:idx val="2"/>
            <c:invertIfNegative val="0"/>
            <c:bubble3D val="0"/>
            <c:spPr>
              <a:solidFill>
                <a:srgbClr val="001E6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CF5-47A3-ABEB-064AED23E66A}"/>
              </c:ext>
            </c:extLst>
          </c:dPt>
          <c:dPt>
            <c:idx val="3"/>
            <c:invertIfNegative val="0"/>
            <c:bubble3D val="0"/>
            <c:spPr>
              <a:solidFill>
                <a:srgbClr val="9B1C2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CF5-47A3-ABEB-064AED23E66A}"/>
              </c:ext>
            </c:extLst>
          </c:dPt>
          <c:dPt>
            <c:idx val="4"/>
            <c:invertIfNegative val="0"/>
            <c:bubble3D val="0"/>
            <c:spPr>
              <a:solidFill>
                <a:srgbClr val="6698D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CF5-47A3-ABEB-064AED23E66A}"/>
              </c:ext>
            </c:extLst>
          </c:dPt>
          <c:dPt>
            <c:idx val="5"/>
            <c:invertIfNegative val="0"/>
            <c:bubble3D val="0"/>
            <c:spPr>
              <a:solidFill>
                <a:srgbClr val="001E6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CF5-47A3-ABEB-064AED23E66A}"/>
              </c:ext>
            </c:extLst>
          </c:dPt>
          <c:dPt>
            <c:idx val="6"/>
            <c:invertIfNegative val="0"/>
            <c:bubble3D val="0"/>
            <c:spPr>
              <a:solidFill>
                <a:srgbClr val="9B1C2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CF5-47A3-ABEB-064AED23E66A}"/>
              </c:ext>
            </c:extLst>
          </c:dPt>
          <c:dPt>
            <c:idx val="7"/>
            <c:invertIfNegative val="0"/>
            <c:bubble3D val="0"/>
            <c:spPr>
              <a:solidFill>
                <a:srgbClr val="6698D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CF5-47A3-ABEB-064AED23E66A}"/>
              </c:ext>
            </c:extLst>
          </c:dPt>
          <c:dPt>
            <c:idx val="8"/>
            <c:invertIfNegative val="0"/>
            <c:bubble3D val="0"/>
            <c:spPr>
              <a:solidFill>
                <a:srgbClr val="001E6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CF5-47A3-ABEB-064AED23E66A}"/>
              </c:ext>
            </c:extLst>
          </c:dPt>
          <c:dLbls>
            <c:dLbl>
              <c:idx val="0"/>
              <c:layout>
                <c:manualLayout>
                  <c:x val="5.2631086260102261E-3"/>
                  <c:y val="-7.7419362704532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7A3-ABEB-064AED23E66A}"/>
                </c:ext>
              </c:extLst>
            </c:dLbl>
            <c:dLbl>
              <c:idx val="1"/>
              <c:layout>
                <c:manualLayout>
                  <c:x val="3.4055330823283062E-17"/>
                  <c:y val="1.9354840676133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7A3-ABEB-064AED23E66A}"/>
                </c:ext>
              </c:extLst>
            </c:dLbl>
            <c:dLbl>
              <c:idx val="2"/>
              <c:layout>
                <c:manualLayout>
                  <c:x val="4.3605225295321711E-3"/>
                  <c:y val="1.39232130867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7A3-ABEB-064AED23E66A}"/>
                </c:ext>
              </c:extLst>
            </c:dLbl>
            <c:dLbl>
              <c:idx val="3"/>
              <c:layout>
                <c:manualLayout>
                  <c:x val="1.8575365610056268E-3"/>
                  <c:y val="-8.1202307189895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7A3-ABEB-064AED23E66A}"/>
                </c:ext>
              </c:extLst>
            </c:dLbl>
            <c:dLbl>
              <c:idx val="4"/>
              <c:layout>
                <c:manualLayout>
                  <c:x val="0"/>
                  <c:y val="1.9354840676133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7A3-ABEB-064AED23E66A}"/>
                </c:ext>
              </c:extLst>
            </c:dLbl>
            <c:dLbl>
              <c:idx val="5"/>
              <c:layout>
                <c:manualLayout>
                  <c:x val="-1.2719053670720625E-4"/>
                  <c:y val="-1.2767468955894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7A3-ABEB-064AED23E66A}"/>
                </c:ext>
              </c:extLst>
            </c:dLbl>
            <c:dLbl>
              <c:idx val="6"/>
              <c:layout>
                <c:manualLayout>
                  <c:x val="0"/>
                  <c:y val="-1.1612904405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7A3-ABEB-064AED23E66A}"/>
                </c:ext>
              </c:extLst>
            </c:dLbl>
            <c:dLbl>
              <c:idx val="7"/>
              <c:layout>
                <c:manualLayout>
                  <c:x val="0"/>
                  <c:y val="1.9354840676133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7A3-ABEB-064AED23E66A}"/>
                </c:ext>
              </c:extLst>
            </c:dLbl>
            <c:dLbl>
              <c:idx val="8"/>
              <c:layout>
                <c:manualLayout>
                  <c:x val="0"/>
                  <c:y val="-1.6904621505395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7A3-ABEB-064AED23E66A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COMPARATIVO!$D$11:$L$11</c:f>
              <c:strCache>
                <c:ptCount val="7"/>
                <c:pt idx="0">
                  <c:v>2020-2021</c:v>
                </c:pt>
                <c:pt idx="3">
                  <c:v>2021-2022</c:v>
                </c:pt>
                <c:pt idx="6">
                  <c:v>2022-2023</c:v>
                </c:pt>
              </c:strCache>
            </c:strRef>
          </c:cat>
          <c:val>
            <c:numRef>
              <c:f>COMPARATIVO!$D$23:$L$23</c:f>
              <c:numCache>
                <c:formatCode>_(* #,##0_);_(* \(#,##0\);_(* "-"??_);_(@_)</c:formatCode>
                <c:ptCount val="9"/>
                <c:pt idx="0">
                  <c:v>9271</c:v>
                </c:pt>
                <c:pt idx="1">
                  <c:v>9597</c:v>
                </c:pt>
                <c:pt idx="2">
                  <c:v>18868</c:v>
                </c:pt>
                <c:pt idx="3">
                  <c:v>13775</c:v>
                </c:pt>
                <c:pt idx="4">
                  <c:v>8872</c:v>
                </c:pt>
                <c:pt idx="5">
                  <c:v>22647</c:v>
                </c:pt>
                <c:pt idx="6">
                  <c:v>19118</c:v>
                </c:pt>
                <c:pt idx="7">
                  <c:v>9131</c:v>
                </c:pt>
                <c:pt idx="8">
                  <c:v>28249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F5-47A3-ABEB-064AED23E66A}"/>
            </c:ext>
          </c:extLst>
        </c:ser>
        <c:ser>
          <c:idx val="1"/>
          <c:order val="1"/>
          <c:tx>
            <c:strRef>
              <c:f>COMPARATIVO!$K$12</c:f>
              <c:strCache>
                <c:ptCount val="1"/>
                <c:pt idx="0">
                  <c:v>Estudiantes de Reingreso</c:v>
                </c:pt>
              </c:strCache>
            </c:strRef>
          </c:tx>
          <c:spPr>
            <a:solidFill>
              <a:srgbClr val="6698D0"/>
            </a:solidFill>
          </c:spPr>
          <c:invertIfNegative val="0"/>
          <c:cat>
            <c:strRef>
              <c:f>COMPARATIVO!$D$11:$L$11</c:f>
              <c:strCache>
                <c:ptCount val="7"/>
                <c:pt idx="0">
                  <c:v>2020-2021</c:v>
                </c:pt>
                <c:pt idx="3">
                  <c:v>2021-2022</c:v>
                </c:pt>
                <c:pt idx="6">
                  <c:v>2022-2023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3-4CF5-47A3-ABEB-064AED23E66A}"/>
            </c:ext>
          </c:extLst>
        </c:ser>
        <c:ser>
          <c:idx val="2"/>
          <c:order val="2"/>
          <c:tx>
            <c:strRef>
              <c:f>COMPARATIVO!$F$12</c:f>
              <c:strCache>
                <c:ptCount val="1"/>
                <c:pt idx="0">
                  <c:v>TOTAL POR NIVEL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cat>
            <c:strRef>
              <c:f>COMPARATIVO!$D$11:$L$11</c:f>
              <c:strCache>
                <c:ptCount val="7"/>
                <c:pt idx="0">
                  <c:v>2020-2021</c:v>
                </c:pt>
                <c:pt idx="3">
                  <c:v>2021-2022</c:v>
                </c:pt>
                <c:pt idx="6">
                  <c:v>2022-2023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4-4CF5-47A3-ABEB-064AED23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15872"/>
        <c:axId val="194111952"/>
      </c:barChart>
      <c:catAx>
        <c:axId val="1941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60000" anchor="ctr" anchorCtr="0"/>
          <a:lstStyle/>
          <a:p>
            <a:pPr>
              <a:defRPr/>
            </a:pPr>
            <a:endParaRPr lang="en-US"/>
          </a:p>
        </c:txPr>
        <c:crossAx val="194111952"/>
        <c:crosses val="autoZero"/>
        <c:auto val="1"/>
        <c:lblAlgn val="ctr"/>
        <c:lblOffset val="100"/>
        <c:noMultiLvlLbl val="0"/>
      </c:catAx>
      <c:valAx>
        <c:axId val="194111952"/>
        <c:scaling>
          <c:orientation val="minMax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94115872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0568310540130245E-2"/>
          <c:y val="0.88220003883160159"/>
          <c:w val="0.82870092554220198"/>
          <c:h val="7.064029165763699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Comparativo Educación Formal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COMPARATIVO!$O$12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rgbClr val="6698D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COMPARATIVO!$N$13:$N$16</c:f>
              <c:strCache>
                <c:ptCount val="4"/>
                <c:pt idx="0">
                  <c:v>SECUNDARIA</c:v>
                </c:pt>
                <c:pt idx="1">
                  <c:v>PREPARATORIA</c:v>
                </c:pt>
                <c:pt idx="2">
                  <c:v>LICENCIATURA</c:v>
                </c:pt>
                <c:pt idx="3">
                  <c:v>POSGRADO</c:v>
                </c:pt>
              </c:strCache>
            </c:strRef>
          </c:cat>
          <c:val>
            <c:numRef>
              <c:f>COMPARATIVO!$O$13:$O$16</c:f>
              <c:numCache>
                <c:formatCode>_(* #,##0_);_(* \(#,##0\);_(* "-"??_);_(@_)</c:formatCode>
                <c:ptCount val="4"/>
                <c:pt idx="0">
                  <c:v>441</c:v>
                </c:pt>
                <c:pt idx="1">
                  <c:v>3479</c:v>
                </c:pt>
                <c:pt idx="2">
                  <c:v>8261</c:v>
                </c:pt>
                <c:pt idx="3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2-46E9-B3CB-D04BD3D4AB34}"/>
            </c:ext>
          </c:extLst>
        </c:ser>
        <c:ser>
          <c:idx val="1"/>
          <c:order val="1"/>
          <c:tx>
            <c:strRef>
              <c:f>COMPARATIVO!$P$12</c:f>
              <c:strCache>
                <c:ptCount val="1"/>
                <c:pt idx="0">
                  <c:v>2021-2022</c:v>
                </c:pt>
              </c:strCache>
            </c:strRef>
          </c:tx>
          <c:spPr>
            <a:solidFill>
              <a:srgbClr val="9B1C2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COMPARATIVO!$N$13:$N$16</c:f>
              <c:strCache>
                <c:ptCount val="4"/>
                <c:pt idx="0">
                  <c:v>SECUNDARIA</c:v>
                </c:pt>
                <c:pt idx="1">
                  <c:v>PREPARATORIA</c:v>
                </c:pt>
                <c:pt idx="2">
                  <c:v>LICENCIATURA</c:v>
                </c:pt>
                <c:pt idx="3">
                  <c:v>POSGRADO</c:v>
                </c:pt>
              </c:strCache>
            </c:strRef>
          </c:cat>
          <c:val>
            <c:numRef>
              <c:f>COMPARATIVO!$P$13:$P$16</c:f>
              <c:numCache>
                <c:formatCode>_(* #,##0_);_(* \(#,##0\);_(* "-"??_);_(@_)</c:formatCode>
                <c:ptCount val="4"/>
                <c:pt idx="0">
                  <c:v>376</c:v>
                </c:pt>
                <c:pt idx="1">
                  <c:v>3310</c:v>
                </c:pt>
                <c:pt idx="2">
                  <c:v>8097</c:v>
                </c:pt>
                <c:pt idx="3">
                  <c:v>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2-46E9-B3CB-D04BD3D4AB34}"/>
            </c:ext>
          </c:extLst>
        </c:ser>
        <c:ser>
          <c:idx val="2"/>
          <c:order val="2"/>
          <c:tx>
            <c:strRef>
              <c:f>COMPARATIVO!$Q$12</c:f>
              <c:strCache>
                <c:ptCount val="1"/>
                <c:pt idx="0">
                  <c:v>2022-2023</c:v>
                </c:pt>
              </c:strCache>
            </c:strRef>
          </c:tx>
          <c:spPr>
            <a:solidFill>
              <a:srgbClr val="001E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COMPARATIVO!$N$13:$N$16</c:f>
              <c:strCache>
                <c:ptCount val="4"/>
                <c:pt idx="0">
                  <c:v>SECUNDARIA</c:v>
                </c:pt>
                <c:pt idx="1">
                  <c:v>PREPARATORIA</c:v>
                </c:pt>
                <c:pt idx="2">
                  <c:v>LICENCIATURA</c:v>
                </c:pt>
                <c:pt idx="3">
                  <c:v>POSGRADO</c:v>
                </c:pt>
              </c:strCache>
            </c:strRef>
          </c:cat>
          <c:val>
            <c:numRef>
              <c:f>COMPARATIVO!$Q$13:$Q$16</c:f>
              <c:numCache>
                <c:formatCode>_(* #,##0_);_(* \(#,##0\);_(* "-"??_);_(@_)</c:formatCode>
                <c:ptCount val="4"/>
                <c:pt idx="0">
                  <c:v>388</c:v>
                </c:pt>
                <c:pt idx="1">
                  <c:v>3442</c:v>
                </c:pt>
                <c:pt idx="2">
                  <c:v>8447</c:v>
                </c:pt>
                <c:pt idx="3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2-46E9-B3CB-D04BD3D4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118616"/>
        <c:axId val="194114304"/>
      </c:barChart>
      <c:catAx>
        <c:axId val="19411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4114304"/>
        <c:crosses val="autoZero"/>
        <c:auto val="1"/>
        <c:lblAlgn val="ctr"/>
        <c:lblOffset val="100"/>
        <c:noMultiLvlLbl val="0"/>
      </c:catAx>
      <c:valAx>
        <c:axId val="19411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4118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699451825224554"/>
          <c:y val="0.92022628830395259"/>
          <c:w val="0.69352295205590919"/>
          <c:h val="7.9773711696047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ysClr val="windowText" lastClr="000000"/>
                </a:solidFill>
              </a:rPr>
              <a:t>Comparativo matrícula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COMPARATIVO!$O$28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rgbClr val="6698D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COMPARATIVO!$N$29:$N$32</c:f>
              <c:strCache>
                <c:ptCount val="4"/>
                <c:pt idx="0">
                  <c:v>INTERCAMBIO ACADÉMICO</c:v>
                </c:pt>
                <c:pt idx="1">
                  <c:v>EDUCACIÓN CONTINUA</c:v>
                </c:pt>
                <c:pt idx="2">
                  <c:v>EDUCACIÓN FORMAL</c:v>
                </c:pt>
                <c:pt idx="3">
                  <c:v>TOTAL MATRÍCULA</c:v>
                </c:pt>
              </c:strCache>
            </c:strRef>
          </c:cat>
          <c:val>
            <c:numRef>
              <c:f>COMPARATIVO!$O$29:$O$32</c:f>
              <c:numCache>
                <c:formatCode>_(* #,##0_);_(* \(#,##0\);_(* "-"??_);_(@_)</c:formatCode>
                <c:ptCount val="4"/>
                <c:pt idx="0">
                  <c:v>13</c:v>
                </c:pt>
                <c:pt idx="1">
                  <c:v>5057</c:v>
                </c:pt>
                <c:pt idx="2">
                  <c:v>13798</c:v>
                </c:pt>
                <c:pt idx="3">
                  <c:v>18868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0-4F28-BD0F-4E2534AFE7A8}"/>
            </c:ext>
          </c:extLst>
        </c:ser>
        <c:ser>
          <c:idx val="1"/>
          <c:order val="1"/>
          <c:tx>
            <c:strRef>
              <c:f>COMPARATIVO!$P$28</c:f>
              <c:strCache>
                <c:ptCount val="1"/>
                <c:pt idx="0">
                  <c:v>2021-2022</c:v>
                </c:pt>
              </c:strCache>
            </c:strRef>
          </c:tx>
          <c:spPr>
            <a:solidFill>
              <a:srgbClr val="9B1C2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COMPARATIVO!$N$29:$N$32</c:f>
              <c:strCache>
                <c:ptCount val="4"/>
                <c:pt idx="0">
                  <c:v>INTERCAMBIO ACADÉMICO</c:v>
                </c:pt>
                <c:pt idx="1">
                  <c:v>EDUCACIÓN CONTINUA</c:v>
                </c:pt>
                <c:pt idx="2">
                  <c:v>EDUCACIÓN FORMAL</c:v>
                </c:pt>
                <c:pt idx="3">
                  <c:v>TOTAL MATRÍCULA</c:v>
                </c:pt>
              </c:strCache>
            </c:strRef>
          </c:cat>
          <c:val>
            <c:numRef>
              <c:f>COMPARATIVO!$P$29:$P$32</c:f>
              <c:numCache>
                <c:formatCode>_(* #,##0_);_(* \(#,##0\);_(* "-"??_);_(@_)</c:formatCode>
                <c:ptCount val="4"/>
                <c:pt idx="0">
                  <c:v>30</c:v>
                </c:pt>
                <c:pt idx="1">
                  <c:v>9481</c:v>
                </c:pt>
                <c:pt idx="2">
                  <c:v>13136</c:v>
                </c:pt>
                <c:pt idx="3">
                  <c:v>22647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0-4F28-BD0F-4E2534AFE7A8}"/>
            </c:ext>
          </c:extLst>
        </c:ser>
        <c:ser>
          <c:idx val="2"/>
          <c:order val="2"/>
          <c:tx>
            <c:strRef>
              <c:f>COMPARATIVO!$Q$28</c:f>
              <c:strCache>
                <c:ptCount val="1"/>
                <c:pt idx="0">
                  <c:v>2022-2023</c:v>
                </c:pt>
              </c:strCache>
            </c:strRef>
          </c:tx>
          <c:spPr>
            <a:solidFill>
              <a:srgbClr val="001E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COMPARATIVO!$N$29:$N$32</c:f>
              <c:strCache>
                <c:ptCount val="4"/>
                <c:pt idx="0">
                  <c:v>INTERCAMBIO ACADÉMICO</c:v>
                </c:pt>
                <c:pt idx="1">
                  <c:v>EDUCACIÓN CONTINUA</c:v>
                </c:pt>
                <c:pt idx="2">
                  <c:v>EDUCACIÓN FORMAL</c:v>
                </c:pt>
                <c:pt idx="3">
                  <c:v>TOTAL MATRÍCULA</c:v>
                </c:pt>
              </c:strCache>
            </c:strRef>
          </c:cat>
          <c:val>
            <c:numRef>
              <c:f>COMPARATIVO!$Q$29:$Q$32</c:f>
              <c:numCache>
                <c:formatCode>_(* #,##0_);_(* \(#,##0\);_(* "-"??_);_(@_)</c:formatCode>
                <c:ptCount val="4"/>
                <c:pt idx="0">
                  <c:v>50</c:v>
                </c:pt>
                <c:pt idx="1">
                  <c:v>14589</c:v>
                </c:pt>
                <c:pt idx="2">
                  <c:v>13610</c:v>
                </c:pt>
                <c:pt idx="3">
                  <c:v>28249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0-4F28-BD0F-4E2534AF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119008"/>
        <c:axId val="194119400"/>
      </c:barChart>
      <c:catAx>
        <c:axId val="194119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19400"/>
        <c:crosses val="autoZero"/>
        <c:auto val="1"/>
        <c:lblAlgn val="ctr"/>
        <c:lblOffset val="100"/>
        <c:noMultiLvlLbl val="0"/>
      </c:catAx>
      <c:valAx>
        <c:axId val="194119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1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588584706311065"/>
          <c:y val="0.91976002415027147"/>
          <c:w val="0.53010238696772949"/>
          <c:h val="8.0240095521161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estudiantil que atiende la Universidad</a:t>
            </a:r>
          </a:p>
        </c:rich>
      </c:tx>
      <c:layout>
        <c:manualLayout>
          <c:xMode val="edge"/>
          <c:yMode val="edge"/>
          <c:x val="0.29768385233252881"/>
          <c:y val="3.6424856793887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50926649436224E-2"/>
          <c:y val="0.12522031989753279"/>
          <c:w val="0.8950285107491337"/>
          <c:h val="0.67289377351982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40310380348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7D-49AE-8BDC-7AA9F18FFF9A}"/>
                </c:ext>
              </c:extLst>
            </c:dLbl>
            <c:dLbl>
              <c:idx val="2"/>
              <c:layout>
                <c:manualLayout>
                  <c:x val="4.0175767400654734E-3"/>
                  <c:y val="-2.480620760696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7D-49AE-8BDC-7AA9F18FFF9A}"/>
                </c:ext>
              </c:extLst>
            </c:dLbl>
            <c:dLbl>
              <c:idx val="6"/>
              <c:layout>
                <c:manualLayout>
                  <c:x val="0"/>
                  <c:y val="1.240310380348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7D-49AE-8BDC-7AA9F18FFF9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'FEBRERO-JUNIO 2022'!$H$12:$U$13</c:f>
              <c:multiLvlStrCache>
                <c:ptCount val="13"/>
                <c:lvl>
                  <c:pt idx="4">
                    <c:v>Semestral</c:v>
                  </c:pt>
                  <c:pt idx="6">
                    <c:v>Cuatrimestral</c:v>
                  </c:pt>
                  <c:pt idx="8">
                    <c:v>Especialidad</c:v>
                  </c:pt>
                  <c:pt idx="10">
                    <c:v>Maestría</c:v>
                  </c:pt>
                  <c:pt idx="12">
                    <c:v>Doctorado</c:v>
                  </c:pt>
                </c:lvl>
                <c:lvl>
                  <c:pt idx="0">
                    <c:v>Secundaria</c:v>
                  </c:pt>
                  <c:pt idx="2">
                    <c:v>Preparatoria</c:v>
                  </c:pt>
                  <c:pt idx="4">
                    <c:v>Licenciatura</c:v>
                  </c:pt>
                  <c:pt idx="8">
                    <c:v>Posgrado</c:v>
                  </c:pt>
                </c:lvl>
              </c:multiLvlStrCache>
            </c:multiLvlStrRef>
          </c:cat>
          <c:val>
            <c:numRef>
              <c:f>'FEBRERO-JUNIO 2022'!$H$19:$U$19</c:f>
              <c:numCache>
                <c:formatCode>General</c:formatCode>
                <c:ptCount val="14"/>
                <c:pt idx="0">
                  <c:v>381</c:v>
                </c:pt>
                <c:pt idx="2">
                  <c:v>3239</c:v>
                </c:pt>
                <c:pt idx="4">
                  <c:v>7273</c:v>
                </c:pt>
                <c:pt idx="6">
                  <c:v>156</c:v>
                </c:pt>
                <c:pt idx="8">
                  <c:v>53</c:v>
                </c:pt>
                <c:pt idx="10">
                  <c:v>895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D-49AE-8BDC-7AA9F18F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12344"/>
        <c:axId val="194113520"/>
      </c:barChart>
      <c:catAx>
        <c:axId val="19411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1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11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1.3058995766232775E-3"/>
              <c:y val="0.38229358439679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1234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" r="0.750000000000004" t="1" header="0" footer="0"/>
    <c:pageSetup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 por cada campus</a:t>
            </a:r>
          </a:p>
        </c:rich>
      </c:tx>
      <c:layout>
        <c:manualLayout>
          <c:xMode val="edge"/>
          <c:yMode val="edge"/>
          <c:x val="0.36752348256345241"/>
          <c:y val="5.54209937069970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5896395139089"/>
          <c:y val="0.20466589204637844"/>
          <c:w val="0.88346544108828251"/>
          <c:h val="0.561424403344930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657009328119042E-17"/>
                  <c:y val="-6.2015503875968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9F-4F8A-8798-D4FA1A20BE48}"/>
                </c:ext>
              </c:extLst>
            </c:dLbl>
            <c:dLbl>
              <c:idx val="1"/>
              <c:layout>
                <c:manualLayout>
                  <c:x val="-3.9433150020935278E-3"/>
                  <c:y val="9.30232558139534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9F-4F8A-8798-D4FA1A20BE48}"/>
                </c:ext>
              </c:extLst>
            </c:dLbl>
            <c:dLbl>
              <c:idx val="2"/>
              <c:layout>
                <c:manualLayout>
                  <c:x val="-1.9520130634247646E-3"/>
                  <c:y val="-2.9169481321706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9F-4F8A-8798-D4FA1A20BE48}"/>
                </c:ext>
              </c:extLst>
            </c:dLbl>
            <c:dLbl>
              <c:idx val="3"/>
              <c:layout>
                <c:manualLayout>
                  <c:x val="-3.90402612684950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9F-4F8A-8798-D4FA1A20BE48}"/>
                </c:ext>
              </c:extLst>
            </c:dLbl>
            <c:dLbl>
              <c:idx val="4"/>
              <c:layout>
                <c:manualLayout>
                  <c:x val="-5.8952559281298242E-3"/>
                  <c:y val="1.268363547579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9F-4F8A-8798-D4FA1A20BE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'FEBRERO-JUNIO 2022'!$C$14:$C$18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'FEBRERO-JUNIO 2022'!$X$14:$X$18</c:f>
              <c:numCache>
                <c:formatCode>General</c:formatCode>
                <c:ptCount val="5"/>
                <c:pt idx="0">
                  <c:v>7882</c:v>
                </c:pt>
                <c:pt idx="1">
                  <c:v>1236</c:v>
                </c:pt>
                <c:pt idx="2">
                  <c:v>1254</c:v>
                </c:pt>
                <c:pt idx="3">
                  <c:v>816</c:v>
                </c:pt>
                <c:pt idx="4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9F-4F8A-8798-D4FA1A20BE48}"/>
            </c:ext>
          </c:extLst>
        </c:ser>
        <c:ser>
          <c:idx val="1"/>
          <c:order val="1"/>
          <c:invertIfNegative val="0"/>
          <c:cat>
            <c:strRef>
              <c:f>'FEBRERO-JUNIO 2022'!$C$14:$C$18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'FEBRERO-JUNIO 2022'!$Y$14:$Y$18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6-ED9F-4F8A-8798-D4FA1A20BE48}"/>
            </c:ext>
          </c:extLst>
        </c:ser>
        <c:ser>
          <c:idx val="2"/>
          <c:order val="2"/>
          <c:invertIfNegative val="0"/>
          <c:cat>
            <c:strRef>
              <c:f>'FEBRERO-JUNIO 2022'!$C$14:$C$18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'FEBRERO-JUNIO 2022'!$Z$14:$Z$18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ED9F-4F8A-8798-D4FA1A20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15480"/>
        <c:axId val="194117048"/>
      </c:barChart>
      <c:catAx>
        <c:axId val="194115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17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117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1.5621892601797705E-2"/>
              <c:y val="0.4021900750778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1548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" r="0.750000000000004" t="1" header="0" footer="0"/>
    <c:pageSetup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estudiantil que atiende la Universidad por nivel educativo</a:t>
            </a:r>
          </a:p>
        </c:rich>
      </c:tx>
      <c:layout>
        <c:manualLayout>
          <c:xMode val="edge"/>
          <c:yMode val="edge"/>
          <c:x val="0.14492803667672394"/>
          <c:y val="3.030375643717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8754581913968"/>
          <c:y val="0.12912525786832724"/>
          <c:w val="0.87523155544490994"/>
          <c:h val="0.659632929594780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463982665729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AE-4E3B-968B-880E790D0571}"/>
                </c:ext>
              </c:extLst>
            </c:dLbl>
            <c:dLbl>
              <c:idx val="2"/>
              <c:layout>
                <c:manualLayout>
                  <c:x val="1.6619236804170689E-3"/>
                  <c:y val="1.564552463058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AE-4E3B-968B-880E790D0571}"/>
                </c:ext>
              </c:extLst>
            </c:dLbl>
            <c:dLbl>
              <c:idx val="3"/>
              <c:layout>
                <c:manualLayout>
                  <c:x val="0"/>
                  <c:y val="1.22958686123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AE-4E3B-968B-880E790D0571}"/>
                </c:ext>
              </c:extLst>
            </c:dLbl>
            <c:dLbl>
              <c:idx val="4"/>
              <c:layout>
                <c:manualLayout>
                  <c:x val="0"/>
                  <c:y val="-9.2219014592630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4-455A-B447-3F77AB20DA1F}"/>
                </c:ext>
              </c:extLst>
            </c:dLbl>
            <c:dLbl>
              <c:idx val="5"/>
              <c:layout>
                <c:manualLayout>
                  <c:x val="0"/>
                  <c:y val="-1.844380291852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AE-4E3B-968B-880E790D0571}"/>
                </c:ext>
              </c:extLst>
            </c:dLbl>
            <c:dLbl>
              <c:idx val="6"/>
              <c:layout>
                <c:manualLayout>
                  <c:x val="0"/>
                  <c:y val="-9.2219014592630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AE-4E3B-968B-880E790D0571}"/>
                </c:ext>
              </c:extLst>
            </c:dLbl>
            <c:dLbl>
              <c:idx val="10"/>
              <c:layout>
                <c:manualLayout>
                  <c:x val="-4.2412198817033606E-3"/>
                  <c:y val="3.07396715308767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AE-4E3B-968B-880E790D05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'AGOSTO-DICIEMBRE 2022'!$H$12:$S$13</c:f>
              <c:multiLvlStrCache>
                <c:ptCount val="11"/>
                <c:lvl>
                  <c:pt idx="4">
                    <c:v>Semestral</c:v>
                  </c:pt>
                  <c:pt idx="6">
                    <c:v>Cuatrimestral</c:v>
                  </c:pt>
                  <c:pt idx="8">
                    <c:v>Especialidad</c:v>
                  </c:pt>
                  <c:pt idx="10">
                    <c:v>Maestría</c:v>
                  </c:pt>
                </c:lvl>
                <c:lvl>
                  <c:pt idx="0">
                    <c:v>Secundaria</c:v>
                  </c:pt>
                  <c:pt idx="2">
                    <c:v>Preparatoria</c:v>
                  </c:pt>
                  <c:pt idx="4">
                    <c:v>Licenciatura</c:v>
                  </c:pt>
                  <c:pt idx="8">
                    <c:v>Posgrado</c:v>
                  </c:pt>
                </c:lvl>
              </c:multiLvlStrCache>
            </c:multiLvlStrRef>
          </c:cat>
          <c:val>
            <c:numRef>
              <c:f>'AGOSTO-DICIEMBRE 2022'!$H$19:$S$19</c:f>
              <c:numCache>
                <c:formatCode>General</c:formatCode>
                <c:ptCount val="12"/>
                <c:pt idx="0">
                  <c:v>388</c:v>
                </c:pt>
                <c:pt idx="2">
                  <c:v>3442</c:v>
                </c:pt>
                <c:pt idx="4">
                  <c:v>7976</c:v>
                </c:pt>
                <c:pt idx="6">
                  <c:v>178</c:v>
                </c:pt>
                <c:pt idx="8">
                  <c:v>60</c:v>
                </c:pt>
                <c:pt idx="10">
                  <c:v>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AE-4E3B-968B-880E790D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17832"/>
        <c:axId val="194118224"/>
      </c:barChart>
      <c:catAx>
        <c:axId val="19411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1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11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2.0346754528024442E-2"/>
              <c:y val="0.39525764769493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17832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22" r="0.75000000000000422" t="1" header="0" footer="0"/>
    <c:pageSetup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 por cada campus</a:t>
            </a:r>
          </a:p>
        </c:rich>
      </c:tx>
      <c:layout>
        <c:manualLayout>
          <c:xMode val="edge"/>
          <c:yMode val="edge"/>
          <c:x val="0.32875601826670581"/>
          <c:y val="3.3067649045013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7898435208662"/>
          <c:y val="0.16427736374704421"/>
          <c:w val="0.88337001434204487"/>
          <c:h val="0.54172050141959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29586563620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A0-45D4-B7B0-6B3263BD3C3E}"/>
                </c:ext>
              </c:extLst>
            </c:dLbl>
            <c:dLbl>
              <c:idx val="1"/>
              <c:layout>
                <c:manualLayout>
                  <c:x val="-6.0685185952574624E-3"/>
                  <c:y val="-2.7527980967544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A0-45D4-B7B0-6B3263BD3C3E}"/>
                </c:ext>
              </c:extLst>
            </c:dLbl>
            <c:dLbl>
              <c:idx val="2"/>
              <c:layout>
                <c:manualLayout>
                  <c:x val="-1.9970128954829372E-3"/>
                  <c:y val="-2.110435779622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A0-45D4-B7B0-6B3263BD3C3E}"/>
                </c:ext>
              </c:extLst>
            </c:dLbl>
            <c:dLbl>
              <c:idx val="3"/>
              <c:layout>
                <c:manualLayout>
                  <c:x val="-6.04914861805532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A0-45D4-B7B0-6B3263BD3C3E}"/>
                </c:ext>
              </c:extLst>
            </c:dLbl>
            <c:dLbl>
              <c:idx val="4"/>
              <c:layout>
                <c:manualLayout>
                  <c:x val="-4.013395768168046E-3"/>
                  <c:y val="1.270927781152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A0-45D4-B7B0-6B3263BD3C3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'AGOSTO-DICIEMBRE 2022'!$C$14:$C$18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'AGOSTO-DICIEMBRE 2022'!$U$14:$U$18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63A0-45D4-B7B0-6B3263BD3C3E}"/>
            </c:ext>
          </c:extLst>
        </c:ser>
        <c:ser>
          <c:idx val="1"/>
          <c:order val="1"/>
          <c:invertIfNegative val="0"/>
          <c:cat>
            <c:strRef>
              <c:f>'AGOSTO-DICIEMBRE 2022'!$C$14:$C$18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'AGOSTO-DICIEMBRE 2022'!$W$14:$W$18</c:f>
              <c:numCache>
                <c:formatCode>General</c:formatCode>
                <c:ptCount val="5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A0-45D4-B7B0-6B3263BD3C3E}"/>
            </c:ext>
          </c:extLst>
        </c:ser>
        <c:ser>
          <c:idx val="2"/>
          <c:order val="2"/>
          <c:spPr>
            <a:solidFill>
              <a:srgbClr val="001E6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97167364961979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A0-45D4-B7B0-6B3263BD3C3E}"/>
                </c:ext>
              </c:extLst>
            </c:dLbl>
            <c:dLbl>
              <c:idx val="1"/>
              <c:layout>
                <c:manualLayout>
                  <c:x val="0"/>
                  <c:y val="1.229586563620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A0-45D4-B7B0-6B3263BD3C3E}"/>
                </c:ext>
              </c:extLst>
            </c:dLbl>
            <c:dLbl>
              <c:idx val="2"/>
              <c:layout>
                <c:manualLayout>
                  <c:x val="6.4539019389335453E-17"/>
                  <c:y val="1.5369832045252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A0-45D4-B7B0-6B3263BD3C3E}"/>
                </c:ext>
              </c:extLst>
            </c:dLbl>
            <c:dLbl>
              <c:idx val="4"/>
              <c:layout>
                <c:manualLayout>
                  <c:x val="-1.9716568888528776E-3"/>
                  <c:y val="1.5369832045252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A0-45D4-B7B0-6B3263BD3C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'AGOSTO-DICIEMBRE 2022'!$C$14:$C$18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'AGOSTO-DICIEMBRE 2022'!$X$14:$X$18</c:f>
              <c:numCache>
                <c:formatCode>General</c:formatCode>
                <c:ptCount val="5"/>
                <c:pt idx="0">
                  <c:v>8672</c:v>
                </c:pt>
                <c:pt idx="1">
                  <c:v>1274</c:v>
                </c:pt>
                <c:pt idx="2">
                  <c:v>1351</c:v>
                </c:pt>
                <c:pt idx="3">
                  <c:v>836</c:v>
                </c:pt>
                <c:pt idx="4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A0-45D4-B7B0-6B3263BD3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56568"/>
        <c:axId val="194760880"/>
      </c:barChart>
      <c:catAx>
        <c:axId val="19475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 sz="1000"/>
                  <a:t>Campus</a:t>
                </a:r>
              </a:p>
            </c:rich>
          </c:tx>
          <c:layout>
            <c:manualLayout>
              <c:xMode val="edge"/>
              <c:yMode val="edge"/>
              <c:x val="0.51901683430510792"/>
              <c:y val="0.85882682311769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6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76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1.1704774936730835E-2"/>
              <c:y val="0.33079170367931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565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" r="0.750000000000004" t="1" header="0" footer="0"/>
    <c:pageSetup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estudiantil que atiende la Universidad</a:t>
            </a:r>
          </a:p>
        </c:rich>
      </c:tx>
      <c:layout>
        <c:manualLayout>
          <c:xMode val="edge"/>
          <c:yMode val="edge"/>
          <c:x val="0.29768385233252881"/>
          <c:y val="3.6424856793887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50926649436224E-2"/>
          <c:y val="0.12522031989753279"/>
          <c:w val="0.8950285107491337"/>
          <c:h val="0.67289377351982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40310380348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7D-49AE-8BDC-7AA9F18FFF9A}"/>
                </c:ext>
              </c:extLst>
            </c:dLbl>
            <c:dLbl>
              <c:idx val="2"/>
              <c:layout>
                <c:manualLayout>
                  <c:x val="4.0175238434715082E-3"/>
                  <c:y val="-6.20155190174007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7D-49AE-8BDC-7AA9F18FFF9A}"/>
                </c:ext>
              </c:extLst>
            </c:dLbl>
            <c:dLbl>
              <c:idx val="4"/>
              <c:layout>
                <c:manualLayout>
                  <c:x val="1.9716575010467639E-3"/>
                  <c:y val="1.8604655705220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1E-49B9-9F13-251A031ACFC5}"/>
                </c:ext>
              </c:extLst>
            </c:dLbl>
            <c:dLbl>
              <c:idx val="6"/>
              <c:layout>
                <c:manualLayout>
                  <c:x val="0"/>
                  <c:y val="1.240310380348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7D-49AE-8BDC-7AA9F18FFF9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'FEBRERO-JUNIO 2023'!$H$12:$U$13</c:f>
              <c:multiLvlStrCache>
                <c:ptCount val="13"/>
                <c:lvl>
                  <c:pt idx="4">
                    <c:v>Semestral</c:v>
                  </c:pt>
                  <c:pt idx="6">
                    <c:v>Cuatrimestral</c:v>
                  </c:pt>
                  <c:pt idx="8">
                    <c:v>Especialidad</c:v>
                  </c:pt>
                  <c:pt idx="10">
                    <c:v>Maestría</c:v>
                  </c:pt>
                  <c:pt idx="12">
                    <c:v>Doctorado</c:v>
                  </c:pt>
                </c:lvl>
                <c:lvl>
                  <c:pt idx="0">
                    <c:v>Secundaria</c:v>
                  </c:pt>
                  <c:pt idx="2">
                    <c:v>Preparatoria</c:v>
                  </c:pt>
                  <c:pt idx="4">
                    <c:v>Licenciatura</c:v>
                  </c:pt>
                  <c:pt idx="8">
                    <c:v>Posgrado</c:v>
                  </c:pt>
                </c:lvl>
              </c:multiLvlStrCache>
            </c:multiLvlStrRef>
          </c:cat>
          <c:val>
            <c:numRef>
              <c:f>'FEBRERO-JUNIO 2023'!$H$19:$U$19</c:f>
              <c:numCache>
                <c:formatCode>General</c:formatCode>
                <c:ptCount val="14"/>
                <c:pt idx="0">
                  <c:v>376</c:v>
                </c:pt>
                <c:pt idx="2">
                  <c:v>3253</c:v>
                </c:pt>
                <c:pt idx="4">
                  <c:v>7553</c:v>
                </c:pt>
                <c:pt idx="6">
                  <c:v>170</c:v>
                </c:pt>
                <c:pt idx="8">
                  <c:v>66</c:v>
                </c:pt>
                <c:pt idx="10">
                  <c:v>1043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D-49AE-8BDC-7AA9F18F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57352"/>
        <c:axId val="194758136"/>
      </c:barChart>
      <c:catAx>
        <c:axId val="194757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58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758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1.3058995766232775E-3"/>
              <c:y val="0.38229358439679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573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" r="0.750000000000004" t="1" header="0" footer="0"/>
    <c:pageSetup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/>
              <a:t>Población  por cada campus</a:t>
            </a:r>
          </a:p>
        </c:rich>
      </c:tx>
      <c:layout>
        <c:manualLayout>
          <c:xMode val="edge"/>
          <c:yMode val="edge"/>
          <c:x val="0.36752348256345241"/>
          <c:y val="5.54209937069970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5896395139089"/>
          <c:y val="0.20466589204637844"/>
          <c:w val="0.88346544108828251"/>
          <c:h val="0.561424403344930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657009328119042E-17"/>
                  <c:y val="1.2403100775193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9F-4F8A-8798-D4FA1A20BE48}"/>
                </c:ext>
              </c:extLst>
            </c:dLbl>
            <c:dLbl>
              <c:idx val="1"/>
              <c:layout>
                <c:manualLayout>
                  <c:x val="-3.9433150020935278E-3"/>
                  <c:y val="9.30232558139534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9F-4F8A-8798-D4FA1A20BE48}"/>
                </c:ext>
              </c:extLst>
            </c:dLbl>
            <c:dLbl>
              <c:idx val="2"/>
              <c:layout>
                <c:manualLayout>
                  <c:x val="-1.9520130634247646E-3"/>
                  <c:y val="-2.9169481321706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9F-4F8A-8798-D4FA1A20BE48}"/>
                </c:ext>
              </c:extLst>
            </c:dLbl>
            <c:dLbl>
              <c:idx val="3"/>
              <c:layout>
                <c:manualLayout>
                  <c:x val="-3.90402612684950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9F-4F8A-8798-D4FA1A20BE48}"/>
                </c:ext>
              </c:extLst>
            </c:dLbl>
            <c:dLbl>
              <c:idx val="4"/>
              <c:layout>
                <c:manualLayout>
                  <c:x val="-5.8952559281298242E-3"/>
                  <c:y val="1.268363547579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9F-4F8A-8798-D4FA1A20BE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'FEBRERO-JUNIO 2023'!$C$14:$C$18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'FEBRERO-JUNIO 2023'!$X$14:$X$18</c:f>
              <c:numCache>
                <c:formatCode>General</c:formatCode>
                <c:ptCount val="5"/>
                <c:pt idx="0">
                  <c:v>8323</c:v>
                </c:pt>
                <c:pt idx="1">
                  <c:v>1183</c:v>
                </c:pt>
                <c:pt idx="2">
                  <c:v>1295</c:v>
                </c:pt>
                <c:pt idx="3">
                  <c:v>793</c:v>
                </c:pt>
                <c:pt idx="4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9F-4F8A-8798-D4FA1A20BE48}"/>
            </c:ext>
          </c:extLst>
        </c:ser>
        <c:ser>
          <c:idx val="1"/>
          <c:order val="1"/>
          <c:invertIfNegative val="0"/>
          <c:cat>
            <c:strRef>
              <c:f>'FEBRERO-JUNIO 2023'!$C$14:$C$18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'FEBRERO-JUNIO 2023'!$Y$14:$Y$18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6-ED9F-4F8A-8798-D4FA1A20BE48}"/>
            </c:ext>
          </c:extLst>
        </c:ser>
        <c:ser>
          <c:idx val="2"/>
          <c:order val="2"/>
          <c:invertIfNegative val="0"/>
          <c:cat>
            <c:strRef>
              <c:f>'FEBRERO-JUNIO 2023'!$C$14:$C$18</c:f>
              <c:strCache>
                <c:ptCount val="5"/>
                <c:pt idx="0">
                  <c:v>CAMPESTRE</c:v>
                </c:pt>
                <c:pt idx="1">
                  <c:v>AMÉRICAS</c:v>
                </c:pt>
                <c:pt idx="2">
                  <c:v>JUAN ALONSO DE TORRES</c:v>
                </c:pt>
                <c:pt idx="3">
                  <c:v>SAN FRANCISCO</c:v>
                </c:pt>
                <c:pt idx="4">
                  <c:v>SALAMANCA</c:v>
                </c:pt>
              </c:strCache>
            </c:strRef>
          </c:cat>
          <c:val>
            <c:numRef>
              <c:f>'FEBRERO-JUNIO 2023'!$Z$14:$Z$18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ED9F-4F8A-8798-D4FA1A20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57744"/>
        <c:axId val="194756960"/>
      </c:barChart>
      <c:catAx>
        <c:axId val="1947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5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75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1.5621892601797705E-2"/>
              <c:y val="0.4021900750778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5774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" r="0.750000000000004" t="1" header="0" footer="0"/>
    <c:pageSetup orientation="landscape" horizontalDpi="-4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380998</xdr:colOff>
      <xdr:row>24</xdr:row>
      <xdr:rowOff>52917</xdr:rowOff>
    </xdr:from>
    <xdr:to>
      <xdr:col>8</xdr:col>
      <xdr:colOff>370416</xdr:colOff>
      <xdr:row>46</xdr:row>
      <xdr:rowOff>0</xdr:rowOff>
    </xdr:to>
    <xdr:graphicFrame macro="">
      <xdr:nvGraphicFramePr>
        <xdr:cNvPr id="4" name="1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217487</xdr:colOff>
      <xdr:row>7</xdr:row>
      <xdr:rowOff>23813</xdr:rowOff>
    </xdr:from>
    <xdr:to>
      <xdr:col>20</xdr:col>
      <xdr:colOff>479424</xdr:colOff>
      <xdr:row>24</xdr:row>
      <xdr:rowOff>156897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216694</xdr:colOff>
      <xdr:row>25</xdr:row>
      <xdr:rowOff>47626</xdr:rowOff>
    </xdr:from>
    <xdr:to>
      <xdr:col>21</xdr:col>
      <xdr:colOff>420423</xdr:colOff>
      <xdr:row>47</xdr:row>
      <xdr:rowOff>100542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550680</xdr:colOff>
      <xdr:row>7</xdr:row>
      <xdr:rowOff>49567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D643BA-009C-484E-AB0B-79D5CE7F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8170680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0.06761</cdr:x>
      <cdr:y>0.02722</cdr:y>
    </cdr:from>
    <cdr:to>
      <cdr:x>0.9269</cdr:x>
      <cdr:y>0.10968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89459" y="89293"/>
          <a:ext cx="6220374" cy="270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Población atendida por la Universidad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por ciclo escolar en todos los niveles educativos.</a:t>
          </a:r>
          <a:endParaRPr lang="es-MX" sz="11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190501</xdr:rowOff>
    </xdr:from>
    <xdr:to>
      <xdr:col>16</xdr:col>
      <xdr:colOff>428625</xdr:colOff>
      <xdr:row>47</xdr:row>
      <xdr:rowOff>119062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511968</xdr:colOff>
      <xdr:row>23</xdr:row>
      <xdr:rowOff>190499</xdr:rowOff>
    </xdr:from>
    <xdr:to>
      <xdr:col>45</xdr:col>
      <xdr:colOff>297655</xdr:colOff>
      <xdr:row>47</xdr:row>
      <xdr:rowOff>119061</xdr:rowOff>
    </xdr:to>
    <xdr:graphicFrame macro="">
      <xdr:nvGraphicFramePr>
        <xdr:cNvPr id="3" name="Chart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143678</xdr:colOff>
      <xdr:row>7</xdr:row>
      <xdr:rowOff>21187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CB7844-67B1-4EEA-AB2D-FEB2B12C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930366" cy="11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24</xdr:row>
      <xdr:rowOff>166688</xdr:rowOff>
    </xdr:from>
    <xdr:to>
      <xdr:col>16</xdr:col>
      <xdr:colOff>95250</xdr:colOff>
      <xdr:row>48</xdr:row>
      <xdr:rowOff>130969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166686</xdr:colOff>
      <xdr:row>24</xdr:row>
      <xdr:rowOff>166687</xdr:rowOff>
    </xdr:from>
    <xdr:to>
      <xdr:col>45</xdr:col>
      <xdr:colOff>35719</xdr:colOff>
      <xdr:row>48</xdr:row>
      <xdr:rowOff>130969</xdr:rowOff>
    </xdr:to>
    <xdr:graphicFrame macro="">
      <xdr:nvGraphicFramePr>
        <xdr:cNvPr id="3" name="Char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189114</xdr:colOff>
      <xdr:row>6</xdr:row>
      <xdr:rowOff>151875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0C7223-2BE4-47D1-B5F3-A37FDA3EB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190501</xdr:rowOff>
    </xdr:from>
    <xdr:to>
      <xdr:col>16</xdr:col>
      <xdr:colOff>428625</xdr:colOff>
      <xdr:row>47</xdr:row>
      <xdr:rowOff>119062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511968</xdr:colOff>
      <xdr:row>23</xdr:row>
      <xdr:rowOff>190499</xdr:rowOff>
    </xdr:from>
    <xdr:to>
      <xdr:col>45</xdr:col>
      <xdr:colOff>297655</xdr:colOff>
      <xdr:row>47</xdr:row>
      <xdr:rowOff>119061</xdr:rowOff>
    </xdr:to>
    <xdr:graphicFrame macro="">
      <xdr:nvGraphicFramePr>
        <xdr:cNvPr id="3" name="Chart 1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236739</xdr:colOff>
      <xdr:row>6</xdr:row>
      <xdr:rowOff>151875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8DC1BB-D310-4972-A164-9CE39BAB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T215"/>
  <sheetViews>
    <sheetView showGridLines="0" tabSelected="1" zoomScale="80" zoomScaleNormal="80" zoomScaleSheetLayoutView="90" workbookViewId="0">
      <selection activeCell="B12" sqref="B12"/>
    </sheetView>
  </sheetViews>
  <sheetFormatPr defaultColWidth="11.42578125" defaultRowHeight="13.15"/>
  <cols>
    <col min="1" max="1" width="3.5703125" style="7" customWidth="1"/>
    <col min="2" max="2" width="11.42578125" style="7"/>
    <col min="3" max="3" width="52" style="7" customWidth="1"/>
    <col min="4" max="4" width="13" style="7" customWidth="1"/>
    <col min="5" max="6" width="11.42578125" style="7"/>
    <col min="7" max="9" width="11.42578125" style="7" customWidth="1"/>
    <col min="10" max="11" width="11.42578125" style="7"/>
    <col min="12" max="12" width="11.5703125" style="7" bestFit="1" customWidth="1"/>
    <col min="13" max="13" width="6.140625" style="7" customWidth="1"/>
    <col min="14" max="14" width="25.85546875" style="7" bestFit="1" customWidth="1"/>
    <col min="15" max="16" width="8.5703125" style="7" bestFit="1" customWidth="1"/>
    <col min="17" max="17" width="7.85546875" style="7" customWidth="1"/>
    <col min="18" max="20" width="11.42578125" style="7"/>
    <col min="21" max="21" width="11.42578125" style="7" customWidth="1"/>
    <col min="22" max="16384" width="11.42578125" style="7"/>
  </cols>
  <sheetData>
    <row r="8" spans="1:20" ht="4.5" customHeight="1"/>
    <row r="9" spans="1:20" ht="15.75" customHeight="1">
      <c r="A9" s="209" t="s">
        <v>0</v>
      </c>
      <c r="B9" s="209"/>
      <c r="C9" s="209"/>
      <c r="D9" s="178"/>
      <c r="E9" s="179"/>
      <c r="F9" s="178"/>
      <c r="G9" s="178"/>
      <c r="H9" s="178"/>
      <c r="I9" s="178"/>
      <c r="J9" s="178"/>
      <c r="K9" s="178"/>
      <c r="L9" s="178"/>
      <c r="M9" s="15"/>
      <c r="N9" s="15"/>
      <c r="O9" s="15"/>
      <c r="P9" s="15"/>
      <c r="Q9" s="15"/>
      <c r="R9" s="15"/>
      <c r="S9" s="15"/>
      <c r="T9" s="15"/>
    </row>
    <row r="10" spans="1:20" ht="15.75" customHeight="1" thickBot="1">
      <c r="A10" s="16" t="s">
        <v>1</v>
      </c>
      <c r="B10" s="17"/>
      <c r="C10" s="17"/>
      <c r="D10" s="179"/>
      <c r="E10" s="179"/>
      <c r="F10" s="179"/>
      <c r="G10" s="179"/>
      <c r="H10" s="179"/>
      <c r="I10" s="179"/>
      <c r="J10" s="179"/>
      <c r="K10" s="179"/>
      <c r="L10" s="179"/>
      <c r="M10" s="17"/>
      <c r="N10" s="17"/>
      <c r="O10" s="17"/>
      <c r="P10" s="17"/>
      <c r="Q10" s="17"/>
      <c r="R10" s="17"/>
      <c r="S10" s="17"/>
      <c r="T10" s="17"/>
    </row>
    <row r="11" spans="1:20" ht="18" thickBot="1">
      <c r="B11" s="9"/>
      <c r="C11" s="9"/>
      <c r="D11" s="206" t="s">
        <v>2</v>
      </c>
      <c r="E11" s="207"/>
      <c r="F11" s="207"/>
      <c r="G11" s="206" t="s">
        <v>3</v>
      </c>
      <c r="H11" s="207"/>
      <c r="I11" s="208"/>
      <c r="J11" s="206" t="s">
        <v>4</v>
      </c>
      <c r="K11" s="207"/>
      <c r="L11" s="208"/>
    </row>
    <row r="12" spans="1:20" ht="41.25" customHeight="1" thickBot="1">
      <c r="B12" s="195" t="s">
        <v>5</v>
      </c>
      <c r="C12" s="196" t="s">
        <v>6</v>
      </c>
      <c r="D12" s="197" t="s">
        <v>7</v>
      </c>
      <c r="E12" s="197" t="s">
        <v>8</v>
      </c>
      <c r="F12" s="198" t="s">
        <v>9</v>
      </c>
      <c r="G12" s="199" t="s">
        <v>7</v>
      </c>
      <c r="H12" s="199" t="s">
        <v>8</v>
      </c>
      <c r="I12" s="185" t="s">
        <v>9</v>
      </c>
      <c r="J12" s="199" t="s">
        <v>10</v>
      </c>
      <c r="K12" s="199" t="s">
        <v>11</v>
      </c>
      <c r="L12" s="185" t="s">
        <v>9</v>
      </c>
      <c r="O12" s="7" t="s">
        <v>2</v>
      </c>
      <c r="P12" s="7" t="s">
        <v>3</v>
      </c>
      <c r="Q12" s="7" t="s">
        <v>4</v>
      </c>
    </row>
    <row r="13" spans="1:20" ht="20.100000000000001" customHeight="1">
      <c r="B13" s="32">
        <v>1</v>
      </c>
      <c r="C13" s="33" t="s">
        <v>12</v>
      </c>
      <c r="D13" s="1">
        <v>145</v>
      </c>
      <c r="E13" s="2">
        <v>296</v>
      </c>
      <c r="F13" s="162">
        <f>SUM(D13:E13)</f>
        <v>441</v>
      </c>
      <c r="G13" s="1">
        <v>104</v>
      </c>
      <c r="H13" s="2">
        <v>272</v>
      </c>
      <c r="I13" s="11">
        <f>G13+H13</f>
        <v>376</v>
      </c>
      <c r="J13" s="174">
        <v>149</v>
      </c>
      <c r="K13" s="175">
        <v>239</v>
      </c>
      <c r="L13" s="11">
        <f>J13+K13</f>
        <v>388</v>
      </c>
      <c r="N13" s="7" t="s">
        <v>12</v>
      </c>
      <c r="O13" s="172">
        <f>F13</f>
        <v>441</v>
      </c>
      <c r="P13" s="172">
        <f>I13</f>
        <v>376</v>
      </c>
      <c r="Q13" s="172">
        <f>L13</f>
        <v>388</v>
      </c>
    </row>
    <row r="14" spans="1:20" ht="20.100000000000001" customHeight="1">
      <c r="B14" s="34">
        <v>2</v>
      </c>
      <c r="C14" s="6" t="s">
        <v>13</v>
      </c>
      <c r="D14" s="3">
        <v>1232</v>
      </c>
      <c r="E14" s="4">
        <v>2247</v>
      </c>
      <c r="F14" s="5">
        <f>SUM(D14:E14)</f>
        <v>3479</v>
      </c>
      <c r="G14" s="3">
        <v>1144</v>
      </c>
      <c r="H14" s="4">
        <v>2166</v>
      </c>
      <c r="I14" s="5">
        <f t="shared" ref="I14:I15" si="0">G14+H14</f>
        <v>3310</v>
      </c>
      <c r="J14" s="176">
        <f>+D60</f>
        <v>1299</v>
      </c>
      <c r="K14" s="177">
        <f>+G60</f>
        <v>2143</v>
      </c>
      <c r="L14" s="5">
        <f>J14+K14</f>
        <v>3442</v>
      </c>
      <c r="N14" s="7" t="s">
        <v>13</v>
      </c>
      <c r="O14" s="172">
        <f t="shared" ref="O14:O16" si="1">F14</f>
        <v>3479</v>
      </c>
      <c r="P14" s="172">
        <f t="shared" ref="P14:P16" si="2">I14</f>
        <v>3310</v>
      </c>
      <c r="Q14" s="172">
        <f t="shared" ref="Q14:Q16" si="3">L14</f>
        <v>3442</v>
      </c>
    </row>
    <row r="15" spans="1:20" ht="20.100000000000001" customHeight="1">
      <c r="B15" s="34">
        <v>3</v>
      </c>
      <c r="C15" s="6" t="s">
        <v>14</v>
      </c>
      <c r="D15" s="176">
        <f>2007+85+98+70</f>
        <v>2260</v>
      </c>
      <c r="E15" s="177">
        <f>5582+346+73</f>
        <v>6001</v>
      </c>
      <c r="F15" s="5">
        <f>SUM(D15:E15)</f>
        <v>8261</v>
      </c>
      <c r="G15" s="176">
        <f>1922+217+96+56</f>
        <v>2291</v>
      </c>
      <c r="H15" s="177">
        <f>5404+300+102</f>
        <v>5806</v>
      </c>
      <c r="I15" s="5">
        <f t="shared" si="0"/>
        <v>8097</v>
      </c>
      <c r="J15" s="3">
        <f>+D110+E110</f>
        <v>2427</v>
      </c>
      <c r="K15" s="177">
        <f>+G110</f>
        <v>6020</v>
      </c>
      <c r="L15" s="145">
        <f>J15+K15</f>
        <v>8447</v>
      </c>
      <c r="N15" s="7" t="s">
        <v>14</v>
      </c>
      <c r="O15" s="172">
        <f t="shared" si="1"/>
        <v>8261</v>
      </c>
      <c r="P15" s="172">
        <f t="shared" si="2"/>
        <v>8097</v>
      </c>
      <c r="Q15" s="172">
        <f t="shared" si="3"/>
        <v>8447</v>
      </c>
    </row>
    <row r="16" spans="1:20" ht="20.100000000000001" customHeight="1" thickBot="1">
      <c r="B16" s="35">
        <v>4</v>
      </c>
      <c r="C16" s="36" t="s">
        <v>15</v>
      </c>
      <c r="D16" s="176">
        <f>234+143+107+19+14+38+9</f>
        <v>564</v>
      </c>
      <c r="E16" s="177">
        <f>854+184+15</f>
        <v>1053</v>
      </c>
      <c r="F16" s="5">
        <f>SUM(D16:E16)</f>
        <v>1617</v>
      </c>
      <c r="G16" s="176">
        <f>376+110+166+33+17+15+8</f>
        <v>725</v>
      </c>
      <c r="H16" s="177">
        <f>535+82+11</f>
        <v>628</v>
      </c>
      <c r="I16" s="111">
        <f>G16+H16</f>
        <v>1353</v>
      </c>
      <c r="J16" s="3">
        <f>+D215+E215+F215</f>
        <v>604</v>
      </c>
      <c r="K16" s="177">
        <f>+H215</f>
        <v>729</v>
      </c>
      <c r="L16" s="111">
        <f>J16+K16</f>
        <v>1333</v>
      </c>
      <c r="N16" s="7" t="s">
        <v>15</v>
      </c>
      <c r="O16" s="172">
        <f t="shared" si="1"/>
        <v>1617</v>
      </c>
      <c r="P16" s="172">
        <f t="shared" si="2"/>
        <v>1353</v>
      </c>
      <c r="Q16" s="172">
        <f t="shared" si="3"/>
        <v>1333</v>
      </c>
    </row>
    <row r="17" spans="2:17" ht="20.100000000000001" customHeight="1" thickBot="1">
      <c r="B17" s="214" t="s">
        <v>16</v>
      </c>
      <c r="C17" s="215"/>
      <c r="D17" s="19">
        <f>SUM(D13:D16)</f>
        <v>4201</v>
      </c>
      <c r="E17" s="20">
        <f>SUM(E13:E16)</f>
        <v>9597</v>
      </c>
      <c r="F17" s="18">
        <f>SUM(F13:F16)</f>
        <v>13798</v>
      </c>
      <c r="G17" s="19">
        <f t="shared" ref="G17:I17" si="4">SUM(G13:G16)</f>
        <v>4264</v>
      </c>
      <c r="H17" s="20">
        <f t="shared" si="4"/>
        <v>8872</v>
      </c>
      <c r="I17" s="18">
        <f t="shared" si="4"/>
        <v>13136</v>
      </c>
      <c r="J17" s="19">
        <f t="shared" ref="J17:K17" si="5">SUM(J13:J16)</f>
        <v>4479</v>
      </c>
      <c r="K17" s="20">
        <f t="shared" si="5"/>
        <v>9131</v>
      </c>
      <c r="L17" s="18">
        <f>SUM(L13:L16)</f>
        <v>13610</v>
      </c>
    </row>
    <row r="18" spans="2:17" ht="9.75" customHeight="1" thickBo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N18" s="7" t="s">
        <v>17</v>
      </c>
      <c r="O18" s="172">
        <f>F19</f>
        <v>13</v>
      </c>
      <c r="P18" s="172">
        <f>I19</f>
        <v>30</v>
      </c>
      <c r="Q18" s="74">
        <f>L19</f>
        <v>50</v>
      </c>
    </row>
    <row r="19" spans="2:17" ht="20.100000000000001" customHeight="1">
      <c r="B19" s="37">
        <v>5</v>
      </c>
      <c r="C19" s="38" t="s">
        <v>18</v>
      </c>
      <c r="D19" s="1">
        <v>13</v>
      </c>
      <c r="E19" s="200"/>
      <c r="F19" s="11">
        <f>D19</f>
        <v>13</v>
      </c>
      <c r="G19" s="1">
        <v>30</v>
      </c>
      <c r="H19" s="200"/>
      <c r="I19" s="11">
        <f>G19</f>
        <v>30</v>
      </c>
      <c r="J19" s="174">
        <f>37+13</f>
        <v>50</v>
      </c>
      <c r="K19" s="200"/>
      <c r="L19" s="11">
        <f>J19</f>
        <v>50</v>
      </c>
      <c r="N19" s="7" t="s">
        <v>19</v>
      </c>
      <c r="O19" s="172">
        <f>F20</f>
        <v>5057</v>
      </c>
      <c r="P19" s="172">
        <f>I20</f>
        <v>9481</v>
      </c>
      <c r="Q19" s="74">
        <f>L20</f>
        <v>14589</v>
      </c>
    </row>
    <row r="20" spans="2:17" ht="20.100000000000001" customHeight="1" thickBot="1">
      <c r="B20" s="39">
        <v>6</v>
      </c>
      <c r="C20" s="40" t="s">
        <v>19</v>
      </c>
      <c r="D20" s="173">
        <f>2349+2708</f>
        <v>5057</v>
      </c>
      <c r="E20" s="201"/>
      <c r="F20" s="80">
        <f>D20</f>
        <v>5057</v>
      </c>
      <c r="G20" s="173">
        <v>9481</v>
      </c>
      <c r="H20" s="201"/>
      <c r="I20" s="80">
        <f>G20</f>
        <v>9481</v>
      </c>
      <c r="J20" s="202">
        <f>6928+7661</f>
        <v>14589</v>
      </c>
      <c r="K20" s="201"/>
      <c r="L20" s="80">
        <f>J20</f>
        <v>14589</v>
      </c>
    </row>
    <row r="21" spans="2:17" ht="20.100000000000001" customHeight="1" thickBot="1">
      <c r="B21" s="210" t="s">
        <v>16</v>
      </c>
      <c r="C21" s="211"/>
      <c r="D21" s="22">
        <f>SUM(D19:D20)</f>
        <v>5070</v>
      </c>
      <c r="E21" s="21"/>
      <c r="F21" s="23">
        <f t="shared" ref="F21" si="6">SUM(F19:F20)</f>
        <v>5070</v>
      </c>
      <c r="G21" s="22">
        <f>SUM(G19:G20)</f>
        <v>9511</v>
      </c>
      <c r="H21" s="21"/>
      <c r="I21" s="23">
        <f t="shared" ref="I21" si="7">SUM(I19:I20)</f>
        <v>9511</v>
      </c>
      <c r="J21" s="22">
        <f>SUM(J19:J20)</f>
        <v>14639</v>
      </c>
      <c r="K21" s="21"/>
      <c r="L21" s="23">
        <f t="shared" ref="L21" si="8">SUM(L19:L20)</f>
        <v>14639</v>
      </c>
    </row>
    <row r="22" spans="2:17" ht="3.75" customHeight="1" thickBot="1">
      <c r="B22" s="9"/>
      <c r="C22" s="9"/>
      <c r="D22" s="9"/>
      <c r="E22" s="9"/>
      <c r="F22" s="9"/>
      <c r="G22" s="12"/>
      <c r="H22" s="9"/>
      <c r="I22" s="13"/>
      <c r="J22" s="12"/>
      <c r="K22" s="9"/>
      <c r="L22" s="13"/>
    </row>
    <row r="23" spans="2:17" ht="24.95" customHeight="1" thickBot="1">
      <c r="B23" s="212" t="s">
        <v>20</v>
      </c>
      <c r="C23" s="213"/>
      <c r="D23" s="98">
        <f>D17+D21</f>
        <v>9271</v>
      </c>
      <c r="E23" s="99">
        <f t="shared" ref="E23" si="9">E17+E21</f>
        <v>9597</v>
      </c>
      <c r="F23" s="100">
        <f t="shared" ref="F23:L23" si="10">F17+F21</f>
        <v>18868</v>
      </c>
      <c r="G23" s="98">
        <f t="shared" si="10"/>
        <v>13775</v>
      </c>
      <c r="H23" s="99">
        <f t="shared" si="10"/>
        <v>8872</v>
      </c>
      <c r="I23" s="100">
        <f t="shared" si="10"/>
        <v>22647</v>
      </c>
      <c r="J23" s="98">
        <f t="shared" si="10"/>
        <v>19118</v>
      </c>
      <c r="K23" s="99">
        <f t="shared" si="10"/>
        <v>9131</v>
      </c>
      <c r="L23" s="100">
        <f t="shared" si="10"/>
        <v>28249</v>
      </c>
    </row>
    <row r="24" spans="2:17" ht="18.75" customHeight="1">
      <c r="C24" s="8"/>
    </row>
    <row r="25" spans="2:17">
      <c r="N25" s="146"/>
      <c r="O25" s="146"/>
      <c r="P25" s="146"/>
      <c r="Q25" s="146"/>
    </row>
    <row r="26" spans="2:17">
      <c r="N26" s="146"/>
      <c r="O26" s="146"/>
      <c r="P26" s="146"/>
      <c r="Q26" s="146"/>
    </row>
    <row r="27" spans="2:17">
      <c r="N27" s="146"/>
      <c r="O27" s="146"/>
      <c r="P27" s="146"/>
      <c r="Q27" s="146"/>
    </row>
    <row r="28" spans="2:17">
      <c r="O28" s="7" t="s">
        <v>2</v>
      </c>
      <c r="P28" s="7" t="s">
        <v>3</v>
      </c>
      <c r="Q28" s="7" t="s">
        <v>4</v>
      </c>
    </row>
    <row r="29" spans="2:17">
      <c r="N29" s="26" t="s">
        <v>18</v>
      </c>
      <c r="O29" s="74">
        <f>F19</f>
        <v>13</v>
      </c>
      <c r="P29" s="74">
        <f>I19</f>
        <v>30</v>
      </c>
      <c r="Q29" s="74">
        <f>L19</f>
        <v>50</v>
      </c>
    </row>
    <row r="30" spans="2:17">
      <c r="N30" s="26" t="s">
        <v>19</v>
      </c>
      <c r="O30" s="74">
        <f>F20</f>
        <v>5057</v>
      </c>
      <c r="P30" s="74">
        <f>I20</f>
        <v>9481</v>
      </c>
      <c r="Q30" s="74">
        <f>L20</f>
        <v>14589</v>
      </c>
    </row>
    <row r="31" spans="2:17">
      <c r="N31" s="7" t="s">
        <v>21</v>
      </c>
      <c r="O31" s="74">
        <f>F17</f>
        <v>13798</v>
      </c>
      <c r="P31" s="74">
        <f>I17</f>
        <v>13136</v>
      </c>
      <c r="Q31" s="74">
        <f>L17</f>
        <v>13610</v>
      </c>
    </row>
    <row r="32" spans="2:17">
      <c r="N32" s="7" t="s">
        <v>22</v>
      </c>
      <c r="O32" s="74">
        <f>SUM(O29:O31)</f>
        <v>18868</v>
      </c>
      <c r="P32" s="74">
        <f t="shared" ref="P32:Q32" si="11">SUM(P29:P31)</f>
        <v>22647</v>
      </c>
      <c r="Q32" s="74">
        <f t="shared" si="11"/>
        <v>28249</v>
      </c>
    </row>
    <row r="33" spans="1:17">
      <c r="N33" s="146"/>
      <c r="O33" s="146"/>
      <c r="P33" s="146"/>
      <c r="Q33" s="146"/>
    </row>
    <row r="34" spans="1:17">
      <c r="N34" s="146"/>
      <c r="O34" s="146"/>
      <c r="P34" s="146"/>
      <c r="Q34" s="146"/>
    </row>
    <row r="35" spans="1:17">
      <c r="N35" s="146"/>
      <c r="O35" s="146"/>
      <c r="P35" s="146"/>
      <c r="Q35" s="146"/>
    </row>
    <row r="36" spans="1:17">
      <c r="N36" s="146"/>
      <c r="O36" s="146"/>
      <c r="P36" s="146"/>
      <c r="Q36" s="146"/>
    </row>
    <row r="37" spans="1:17">
      <c r="N37" s="146"/>
      <c r="O37" s="146"/>
      <c r="P37" s="146"/>
      <c r="Q37" s="146"/>
    </row>
    <row r="38" spans="1:17">
      <c r="N38" s="146"/>
      <c r="O38" s="146"/>
      <c r="P38" s="146"/>
      <c r="Q38" s="146"/>
    </row>
    <row r="39" spans="1:17">
      <c r="N39" s="146"/>
      <c r="O39" s="146"/>
      <c r="P39" s="146"/>
      <c r="Q39" s="146"/>
    </row>
    <row r="40" spans="1:17">
      <c r="N40" s="146"/>
      <c r="O40" s="146"/>
      <c r="P40" s="146"/>
      <c r="Q40" s="146"/>
    </row>
    <row r="41" spans="1:17">
      <c r="N41" s="146"/>
      <c r="O41" s="146"/>
      <c r="P41" s="146"/>
      <c r="Q41" s="146"/>
    </row>
    <row r="42" spans="1:17">
      <c r="N42" s="146"/>
      <c r="O42" s="146"/>
      <c r="P42" s="146"/>
      <c r="Q42" s="146"/>
    </row>
    <row r="43" spans="1:17">
      <c r="N43" s="146"/>
      <c r="O43" s="146"/>
      <c r="P43" s="146"/>
      <c r="Q43" s="146"/>
    </row>
    <row r="44" spans="1:17">
      <c r="N44" s="146"/>
      <c r="O44" s="146"/>
      <c r="P44" s="146"/>
      <c r="Q44" s="146"/>
    </row>
    <row r="45" spans="1:17">
      <c r="N45" s="146"/>
      <c r="O45" s="146"/>
      <c r="P45" s="146"/>
      <c r="Q45" s="146"/>
    </row>
    <row r="48" spans="1:17" ht="13.9">
      <c r="A48" s="24" t="s">
        <v>23</v>
      </c>
      <c r="B48" s="25"/>
      <c r="C48" s="25"/>
      <c r="D48" s="25"/>
    </row>
    <row r="49" spans="2:14" ht="13.9" thickBot="1"/>
    <row r="50" spans="2:14" ht="13.9" thickBot="1">
      <c r="C50" s="219" t="s">
        <v>24</v>
      </c>
      <c r="D50" s="221" t="s">
        <v>25</v>
      </c>
      <c r="E50" s="222"/>
      <c r="F50" s="222"/>
      <c r="G50" s="222"/>
      <c r="H50" s="223"/>
      <c r="I50" s="106"/>
    </row>
    <row r="51" spans="2:14" ht="54" customHeight="1" thickBot="1">
      <c r="B51" s="26"/>
      <c r="C51" s="220"/>
      <c r="D51" s="192" t="s">
        <v>26</v>
      </c>
      <c r="E51" s="193" t="s">
        <v>27</v>
      </c>
      <c r="F51" s="193" t="s">
        <v>28</v>
      </c>
      <c r="G51" s="193" t="s">
        <v>29</v>
      </c>
      <c r="H51" s="194" t="s">
        <v>30</v>
      </c>
      <c r="I51" s="103"/>
      <c r="J51" s="104"/>
      <c r="K51" s="104"/>
      <c r="L51" s="26"/>
    </row>
    <row r="52" spans="2:14" ht="13.9" thickBot="1">
      <c r="B52" s="26"/>
      <c r="C52" s="147" t="s">
        <v>12</v>
      </c>
      <c r="D52" s="148"/>
      <c r="E52" s="148"/>
      <c r="F52" s="148"/>
      <c r="G52" s="148"/>
      <c r="H52" s="149"/>
      <c r="I52" s="105"/>
      <c r="J52" s="105"/>
      <c r="K52" s="105"/>
      <c r="L52" s="26"/>
    </row>
    <row r="53" spans="2:14">
      <c r="B53" s="26"/>
      <c r="C53" s="53" t="s">
        <v>31</v>
      </c>
      <c r="D53" s="42">
        <v>149</v>
      </c>
      <c r="E53" s="50">
        <v>0</v>
      </c>
      <c r="F53" s="43">
        <f>D53+E53</f>
        <v>149</v>
      </c>
      <c r="G53" s="43">
        <v>239</v>
      </c>
      <c r="H53" s="44">
        <f>F53+G53</f>
        <v>388</v>
      </c>
      <c r="I53" s="14"/>
      <c r="J53" s="14"/>
      <c r="K53" s="14"/>
      <c r="L53" s="26"/>
    </row>
    <row r="54" spans="2:14" ht="13.9" thickBot="1">
      <c r="B54" s="26"/>
      <c r="C54" s="83" t="s">
        <v>32</v>
      </c>
      <c r="D54" s="135">
        <f>D53</f>
        <v>149</v>
      </c>
      <c r="E54" s="135">
        <f>E53</f>
        <v>0</v>
      </c>
      <c r="F54" s="93">
        <f>F53</f>
        <v>149</v>
      </c>
      <c r="G54" s="93">
        <f>G53</f>
        <v>239</v>
      </c>
      <c r="H54" s="205">
        <f>F54+G54</f>
        <v>388</v>
      </c>
      <c r="I54" s="75"/>
      <c r="J54" s="75"/>
      <c r="K54" s="75"/>
      <c r="L54" s="26"/>
    </row>
    <row r="55" spans="2:14" ht="13.9" thickBot="1">
      <c r="B55" s="26"/>
      <c r="C55" s="150" t="s">
        <v>13</v>
      </c>
      <c r="D55" s="151"/>
      <c r="E55" s="151"/>
      <c r="F55" s="151"/>
      <c r="G55" s="151"/>
      <c r="H55" s="152"/>
      <c r="I55" s="106"/>
      <c r="J55" s="106"/>
      <c r="K55" s="106"/>
      <c r="L55" s="26"/>
    </row>
    <row r="56" spans="2:14">
      <c r="B56" s="26"/>
      <c r="C56" s="107" t="s">
        <v>33</v>
      </c>
      <c r="D56" s="163">
        <v>165</v>
      </c>
      <c r="E56" s="136">
        <v>0</v>
      </c>
      <c r="F56" s="43">
        <f t="shared" ref="F56:F59" si="12">D56+E56</f>
        <v>165</v>
      </c>
      <c r="G56" s="28">
        <v>283</v>
      </c>
      <c r="H56" s="54">
        <f t="shared" ref="H56:H59" si="13">F56+G56</f>
        <v>448</v>
      </c>
      <c r="I56" s="204"/>
      <c r="J56" s="204"/>
      <c r="K56" s="14"/>
      <c r="L56" s="26"/>
    </row>
    <row r="57" spans="2:14">
      <c r="B57" s="26"/>
      <c r="C57" s="108" t="s">
        <v>34</v>
      </c>
      <c r="D57" s="164">
        <v>510</v>
      </c>
      <c r="E57" s="137">
        <v>0</v>
      </c>
      <c r="F57" s="27">
        <f t="shared" si="12"/>
        <v>510</v>
      </c>
      <c r="G57" s="27">
        <v>841</v>
      </c>
      <c r="H57" s="46">
        <f t="shared" si="13"/>
        <v>1351</v>
      </c>
      <c r="I57" s="204"/>
      <c r="J57" s="204"/>
      <c r="K57" s="14"/>
      <c r="L57" s="26"/>
    </row>
    <row r="58" spans="2:14">
      <c r="B58" s="26"/>
      <c r="C58" s="108" t="s">
        <v>35</v>
      </c>
      <c r="D58" s="164">
        <v>474</v>
      </c>
      <c r="E58" s="137">
        <v>0</v>
      </c>
      <c r="F58" s="27">
        <f t="shared" si="12"/>
        <v>474</v>
      </c>
      <c r="G58" s="27">
        <v>800</v>
      </c>
      <c r="H58" s="46">
        <f t="shared" si="13"/>
        <v>1274</v>
      </c>
      <c r="I58" s="204"/>
      <c r="J58" s="204"/>
      <c r="K58" s="14"/>
      <c r="L58" s="26"/>
    </row>
    <row r="59" spans="2:14">
      <c r="B59" s="26"/>
      <c r="C59" s="108" t="s">
        <v>36</v>
      </c>
      <c r="D59" s="164">
        <v>150</v>
      </c>
      <c r="E59" s="137">
        <v>0</v>
      </c>
      <c r="F59" s="27">
        <f t="shared" si="12"/>
        <v>150</v>
      </c>
      <c r="G59" s="27">
        <v>219</v>
      </c>
      <c r="H59" s="46">
        <f t="shared" si="13"/>
        <v>369</v>
      </c>
      <c r="I59" s="204"/>
      <c r="J59" s="204"/>
      <c r="K59" s="14"/>
      <c r="L59" s="26"/>
    </row>
    <row r="60" spans="2:14" ht="13.9" thickBot="1">
      <c r="B60" s="26"/>
      <c r="C60" s="84" t="s">
        <v>37</v>
      </c>
      <c r="D60" s="85">
        <f>SUM(D56:D59)</f>
        <v>1299</v>
      </c>
      <c r="E60" s="85">
        <f>SUM(E56:E59)</f>
        <v>0</v>
      </c>
      <c r="F60" s="85">
        <f>SUM(F56:F59)</f>
        <v>1299</v>
      </c>
      <c r="G60" s="85">
        <f>SUM(G56:G59)</f>
        <v>2143</v>
      </c>
      <c r="H60" s="86">
        <f t="shared" ref="H60" si="14">SUM(H56:H59)</f>
        <v>3442</v>
      </c>
      <c r="I60" s="104"/>
      <c r="J60" s="104"/>
      <c r="K60" s="104"/>
      <c r="L60" s="26"/>
    </row>
    <row r="61" spans="2:14" ht="13.9" thickBot="1">
      <c r="B61" s="26"/>
      <c r="C61" s="147" t="s">
        <v>38</v>
      </c>
      <c r="D61" s="148"/>
      <c r="E61" s="148"/>
      <c r="F61" s="148"/>
      <c r="G61" s="148"/>
      <c r="H61" s="149"/>
      <c r="I61" s="105"/>
      <c r="J61" s="105"/>
      <c r="K61" s="105"/>
      <c r="L61" s="26"/>
    </row>
    <row r="62" spans="2:14">
      <c r="C62" s="29" t="s">
        <v>39</v>
      </c>
      <c r="D62" s="42">
        <v>64</v>
      </c>
      <c r="E62" s="50">
        <v>16</v>
      </c>
      <c r="F62" s="43">
        <f t="shared" ref="F62:F94" si="15">D62+E62</f>
        <v>80</v>
      </c>
      <c r="G62" s="28">
        <v>229</v>
      </c>
      <c r="H62" s="117">
        <f t="shared" ref="H62:H94" si="16">F62+G62</f>
        <v>309</v>
      </c>
      <c r="I62" s="142"/>
      <c r="J62" s="142"/>
      <c r="K62" s="142"/>
      <c r="L62" s="142"/>
      <c r="M62" s="142"/>
      <c r="N62" s="142"/>
    </row>
    <row r="63" spans="2:14">
      <c r="C63" s="30" t="s">
        <v>40</v>
      </c>
      <c r="D63" s="41">
        <v>128</v>
      </c>
      <c r="E63" s="51">
        <v>32</v>
      </c>
      <c r="F63" s="27">
        <f t="shared" si="15"/>
        <v>160</v>
      </c>
      <c r="G63" s="27">
        <v>424</v>
      </c>
      <c r="H63" s="117">
        <f t="shared" si="16"/>
        <v>584</v>
      </c>
      <c r="I63" s="142"/>
      <c r="J63" s="142"/>
      <c r="K63" s="142"/>
      <c r="L63" s="142"/>
      <c r="M63" s="142"/>
      <c r="N63" s="142"/>
    </row>
    <row r="64" spans="2:14">
      <c r="C64" s="30" t="s">
        <v>41</v>
      </c>
      <c r="D64" s="41">
        <v>88</v>
      </c>
      <c r="E64" s="51">
        <v>2</v>
      </c>
      <c r="F64" s="27">
        <f t="shared" si="15"/>
        <v>90</v>
      </c>
      <c r="G64" s="27">
        <v>210</v>
      </c>
      <c r="H64" s="117">
        <f t="shared" si="16"/>
        <v>300</v>
      </c>
      <c r="I64" s="142"/>
      <c r="J64" s="142"/>
      <c r="K64" s="142"/>
      <c r="L64" s="142"/>
      <c r="M64" s="142"/>
      <c r="N64" s="142"/>
    </row>
    <row r="65" spans="3:14">
      <c r="C65" s="30" t="s">
        <v>42</v>
      </c>
      <c r="D65" s="41">
        <v>88</v>
      </c>
      <c r="E65" s="51">
        <v>0</v>
      </c>
      <c r="F65" s="27">
        <f t="shared" si="15"/>
        <v>88</v>
      </c>
      <c r="G65" s="27">
        <v>279</v>
      </c>
      <c r="H65" s="117">
        <f t="shared" si="16"/>
        <v>367</v>
      </c>
      <c r="I65" s="142"/>
      <c r="J65" s="142"/>
      <c r="K65" s="142"/>
      <c r="L65" s="142"/>
      <c r="M65" s="142"/>
      <c r="N65" s="142"/>
    </row>
    <row r="66" spans="3:14">
      <c r="C66" s="30" t="s">
        <v>43</v>
      </c>
      <c r="D66" s="41">
        <v>22</v>
      </c>
      <c r="E66" s="51">
        <v>0</v>
      </c>
      <c r="F66" s="27">
        <f t="shared" si="15"/>
        <v>22</v>
      </c>
      <c r="G66" s="27">
        <v>76</v>
      </c>
      <c r="H66" s="117">
        <f t="shared" si="16"/>
        <v>98</v>
      </c>
      <c r="I66" s="142"/>
      <c r="J66" s="142"/>
      <c r="K66" s="142"/>
      <c r="L66" s="142"/>
      <c r="M66" s="142"/>
      <c r="N66" s="142"/>
    </row>
    <row r="67" spans="3:14">
      <c r="C67" s="30" t="s">
        <v>44</v>
      </c>
      <c r="D67" s="41">
        <v>156</v>
      </c>
      <c r="E67" s="51">
        <v>24</v>
      </c>
      <c r="F67" s="27">
        <f t="shared" si="15"/>
        <v>180</v>
      </c>
      <c r="G67" s="144">
        <v>514</v>
      </c>
      <c r="H67" s="117">
        <f t="shared" si="16"/>
        <v>694</v>
      </c>
      <c r="I67" s="142"/>
      <c r="J67" s="142"/>
      <c r="K67" s="142"/>
      <c r="L67" s="142"/>
      <c r="M67" s="142"/>
      <c r="N67" s="142"/>
    </row>
    <row r="68" spans="3:14">
      <c r="C68" s="30" t="s">
        <v>45</v>
      </c>
      <c r="D68" s="41">
        <v>9</v>
      </c>
      <c r="E68" s="51">
        <v>0</v>
      </c>
      <c r="F68" s="27">
        <f t="shared" si="15"/>
        <v>9</v>
      </c>
      <c r="G68" s="27">
        <v>25</v>
      </c>
      <c r="H68" s="117">
        <f t="shared" si="16"/>
        <v>34</v>
      </c>
      <c r="I68" s="142"/>
      <c r="J68" s="142"/>
      <c r="K68" s="142"/>
      <c r="L68" s="142"/>
      <c r="M68" s="142"/>
      <c r="N68" s="142"/>
    </row>
    <row r="69" spans="3:14">
      <c r="C69" s="30" t="s">
        <v>46</v>
      </c>
      <c r="D69" s="41">
        <v>55</v>
      </c>
      <c r="E69" s="51">
        <v>0</v>
      </c>
      <c r="F69" s="27">
        <f t="shared" si="15"/>
        <v>55</v>
      </c>
      <c r="G69" s="27">
        <v>76</v>
      </c>
      <c r="H69" s="117">
        <f t="shared" si="16"/>
        <v>131</v>
      </c>
      <c r="I69" s="142"/>
      <c r="J69" s="142"/>
      <c r="K69" s="142"/>
      <c r="L69" s="142"/>
      <c r="M69" s="142"/>
      <c r="N69" s="142"/>
    </row>
    <row r="70" spans="3:14">
      <c r="C70" s="30" t="s">
        <v>47</v>
      </c>
      <c r="D70" s="110">
        <v>55</v>
      </c>
      <c r="E70" s="138">
        <v>3</v>
      </c>
      <c r="F70" s="27">
        <f t="shared" si="15"/>
        <v>58</v>
      </c>
      <c r="G70" s="27">
        <v>96</v>
      </c>
      <c r="H70" s="117">
        <f t="shared" si="16"/>
        <v>154</v>
      </c>
      <c r="I70" s="143"/>
      <c r="J70" s="142"/>
      <c r="K70" s="142"/>
      <c r="L70" s="142"/>
      <c r="M70" s="142"/>
      <c r="N70" s="142"/>
    </row>
    <row r="71" spans="3:14">
      <c r="C71" s="30" t="s">
        <v>48</v>
      </c>
      <c r="D71" s="110">
        <v>51</v>
      </c>
      <c r="E71" s="138">
        <v>0</v>
      </c>
      <c r="F71" s="27">
        <f t="shared" si="15"/>
        <v>51</v>
      </c>
      <c r="G71" s="27">
        <v>165</v>
      </c>
      <c r="H71" s="117">
        <f t="shared" si="16"/>
        <v>216</v>
      </c>
      <c r="I71" s="143"/>
      <c r="J71" s="142"/>
      <c r="K71" s="142"/>
      <c r="L71" s="142"/>
      <c r="M71" s="142"/>
      <c r="N71" s="142"/>
    </row>
    <row r="72" spans="3:14">
      <c r="C72" s="30" t="s">
        <v>49</v>
      </c>
      <c r="D72" s="41">
        <v>73</v>
      </c>
      <c r="E72" s="51">
        <v>0</v>
      </c>
      <c r="F72" s="27">
        <f t="shared" si="15"/>
        <v>73</v>
      </c>
      <c r="G72" s="27">
        <v>108</v>
      </c>
      <c r="H72" s="117">
        <f t="shared" si="16"/>
        <v>181</v>
      </c>
      <c r="I72" s="142"/>
      <c r="J72" s="142"/>
      <c r="K72" s="142"/>
      <c r="L72" s="142"/>
      <c r="M72" s="142"/>
      <c r="N72" s="142"/>
    </row>
    <row r="73" spans="3:14">
      <c r="C73" s="30" t="s">
        <v>50</v>
      </c>
      <c r="D73" s="41">
        <v>0</v>
      </c>
      <c r="E73" s="51">
        <v>0</v>
      </c>
      <c r="F73" s="27">
        <f t="shared" si="15"/>
        <v>0</v>
      </c>
      <c r="G73" s="27">
        <v>18</v>
      </c>
      <c r="H73" s="117">
        <f t="shared" si="16"/>
        <v>18</v>
      </c>
      <c r="I73" s="142"/>
      <c r="J73" s="142"/>
      <c r="K73" s="142"/>
      <c r="L73" s="142"/>
      <c r="M73" s="142"/>
      <c r="N73" s="142"/>
    </row>
    <row r="74" spans="3:14">
      <c r="C74" s="30" t="s">
        <v>51</v>
      </c>
      <c r="D74" s="41">
        <v>13</v>
      </c>
      <c r="E74" s="51">
        <v>0</v>
      </c>
      <c r="F74" s="27">
        <f t="shared" si="15"/>
        <v>13</v>
      </c>
      <c r="G74" s="27">
        <v>49</v>
      </c>
      <c r="H74" s="117">
        <f t="shared" si="16"/>
        <v>62</v>
      </c>
      <c r="I74" s="142"/>
      <c r="J74" s="142"/>
      <c r="K74" s="142"/>
      <c r="L74" s="142"/>
      <c r="M74" s="142"/>
      <c r="N74" s="142"/>
    </row>
    <row r="75" spans="3:14">
      <c r="C75" s="30" t="s">
        <v>52</v>
      </c>
      <c r="D75" s="41">
        <v>60</v>
      </c>
      <c r="E75" s="51">
        <v>15</v>
      </c>
      <c r="F75" s="27">
        <f t="shared" si="15"/>
        <v>75</v>
      </c>
      <c r="G75" s="27">
        <v>156</v>
      </c>
      <c r="H75" s="117">
        <f t="shared" si="16"/>
        <v>231</v>
      </c>
      <c r="I75" s="142"/>
      <c r="J75" s="142"/>
      <c r="K75" s="142"/>
      <c r="L75" s="142"/>
      <c r="M75" s="142"/>
      <c r="N75" s="142"/>
    </row>
    <row r="76" spans="3:14">
      <c r="C76" s="30" t="s">
        <v>53</v>
      </c>
      <c r="D76" s="41">
        <v>57</v>
      </c>
      <c r="E76" s="51">
        <v>19</v>
      </c>
      <c r="F76" s="27">
        <f t="shared" si="15"/>
        <v>76</v>
      </c>
      <c r="G76" s="27">
        <v>133</v>
      </c>
      <c r="H76" s="117">
        <f t="shared" si="16"/>
        <v>209</v>
      </c>
      <c r="I76" s="142"/>
      <c r="J76" s="142"/>
      <c r="K76" s="142"/>
      <c r="L76" s="142"/>
      <c r="M76" s="142"/>
      <c r="N76" s="142"/>
    </row>
    <row r="77" spans="3:14">
      <c r="C77" s="30" t="s">
        <v>54</v>
      </c>
      <c r="D77" s="41">
        <v>40</v>
      </c>
      <c r="E77" s="51">
        <v>0</v>
      </c>
      <c r="F77" s="27">
        <f t="shared" si="15"/>
        <v>40</v>
      </c>
      <c r="G77" s="27">
        <v>146</v>
      </c>
      <c r="H77" s="117">
        <f t="shared" si="16"/>
        <v>186</v>
      </c>
      <c r="I77" s="142"/>
      <c r="J77" s="142"/>
      <c r="K77" s="142"/>
      <c r="L77" s="142"/>
      <c r="M77" s="142"/>
      <c r="N77" s="142"/>
    </row>
    <row r="78" spans="3:14">
      <c r="C78" s="30" t="s">
        <v>55</v>
      </c>
      <c r="D78" s="41">
        <v>59</v>
      </c>
      <c r="E78" s="51">
        <v>0</v>
      </c>
      <c r="F78" s="27">
        <f t="shared" si="15"/>
        <v>59</v>
      </c>
      <c r="G78" s="27">
        <v>221</v>
      </c>
      <c r="H78" s="117">
        <f t="shared" si="16"/>
        <v>280</v>
      </c>
      <c r="I78" s="142"/>
      <c r="J78" s="142"/>
      <c r="K78" s="142"/>
      <c r="L78" s="142"/>
      <c r="M78" s="142"/>
      <c r="N78" s="142"/>
    </row>
    <row r="79" spans="3:14">
      <c r="C79" s="30" t="s">
        <v>56</v>
      </c>
      <c r="D79" s="41">
        <v>44</v>
      </c>
      <c r="E79" s="51">
        <v>0</v>
      </c>
      <c r="F79" s="27">
        <f t="shared" si="15"/>
        <v>44</v>
      </c>
      <c r="G79" s="27">
        <v>216</v>
      </c>
      <c r="H79" s="117">
        <f t="shared" si="16"/>
        <v>260</v>
      </c>
      <c r="I79" s="142"/>
      <c r="J79" s="142"/>
      <c r="K79" s="142"/>
      <c r="L79" s="142"/>
      <c r="M79" s="142"/>
      <c r="N79" s="142"/>
    </row>
    <row r="80" spans="3:14">
      <c r="C80" s="30" t="s">
        <v>57</v>
      </c>
      <c r="D80" s="41">
        <v>27</v>
      </c>
      <c r="E80" s="51">
        <v>0</v>
      </c>
      <c r="F80" s="27">
        <f t="shared" si="15"/>
        <v>27</v>
      </c>
      <c r="G80" s="27">
        <v>111</v>
      </c>
      <c r="H80" s="117">
        <f t="shared" si="16"/>
        <v>138</v>
      </c>
      <c r="I80" s="142"/>
      <c r="J80" s="142"/>
      <c r="K80" s="142"/>
      <c r="L80" s="142"/>
      <c r="M80" s="142"/>
      <c r="N80" s="142"/>
    </row>
    <row r="81" spans="3:14">
      <c r="C81" s="30" t="s">
        <v>58</v>
      </c>
      <c r="D81" s="41">
        <v>102</v>
      </c>
      <c r="E81" s="51">
        <v>30</v>
      </c>
      <c r="F81" s="27">
        <f t="shared" si="15"/>
        <v>132</v>
      </c>
      <c r="G81" s="27">
        <v>205</v>
      </c>
      <c r="H81" s="117">
        <f t="shared" si="16"/>
        <v>337</v>
      </c>
      <c r="I81" s="142"/>
      <c r="J81" s="142"/>
      <c r="K81" s="142"/>
      <c r="L81" s="142"/>
      <c r="M81" s="142"/>
      <c r="N81" s="142"/>
    </row>
    <row r="82" spans="3:14">
      <c r="C82" s="30" t="s">
        <v>59</v>
      </c>
      <c r="D82" s="41">
        <v>14</v>
      </c>
      <c r="E82" s="51">
        <v>3</v>
      </c>
      <c r="F82" s="27">
        <f t="shared" si="15"/>
        <v>17</v>
      </c>
      <c r="G82" s="27">
        <v>44</v>
      </c>
      <c r="H82" s="117">
        <f t="shared" si="16"/>
        <v>61</v>
      </c>
      <c r="I82" s="142"/>
      <c r="J82" s="142"/>
      <c r="K82" s="142"/>
      <c r="L82" s="142"/>
      <c r="M82" s="142"/>
      <c r="N82" s="142"/>
    </row>
    <row r="83" spans="3:14">
      <c r="C83" s="30" t="s">
        <v>60</v>
      </c>
      <c r="D83" s="41">
        <v>60</v>
      </c>
      <c r="E83" s="51">
        <v>20</v>
      </c>
      <c r="F83" s="27">
        <f t="shared" si="15"/>
        <v>80</v>
      </c>
      <c r="G83" s="27">
        <v>141</v>
      </c>
      <c r="H83" s="117">
        <f t="shared" si="16"/>
        <v>221</v>
      </c>
      <c r="I83" s="142"/>
      <c r="J83" s="142"/>
      <c r="K83" s="142"/>
      <c r="L83" s="142"/>
      <c r="M83" s="142"/>
      <c r="N83" s="142"/>
    </row>
    <row r="84" spans="3:14">
      <c r="C84" s="30" t="s">
        <v>61</v>
      </c>
      <c r="D84" s="41">
        <v>140</v>
      </c>
      <c r="E84" s="51">
        <v>37</v>
      </c>
      <c r="F84" s="27">
        <f t="shared" si="15"/>
        <v>177</v>
      </c>
      <c r="G84" s="27">
        <v>362</v>
      </c>
      <c r="H84" s="117">
        <f t="shared" si="16"/>
        <v>539</v>
      </c>
      <c r="I84" s="142"/>
      <c r="J84" s="142"/>
      <c r="K84" s="142"/>
      <c r="L84" s="142"/>
      <c r="M84" s="142"/>
      <c r="N84" s="142"/>
    </row>
    <row r="85" spans="3:14">
      <c r="C85" s="30" t="s">
        <v>62</v>
      </c>
      <c r="D85" s="41">
        <v>93</v>
      </c>
      <c r="E85" s="51">
        <v>36</v>
      </c>
      <c r="F85" s="27">
        <f t="shared" si="15"/>
        <v>129</v>
      </c>
      <c r="G85" s="144">
        <v>370</v>
      </c>
      <c r="H85" s="117">
        <f t="shared" si="16"/>
        <v>499</v>
      </c>
      <c r="I85" s="142"/>
      <c r="J85" s="142"/>
      <c r="K85" s="142"/>
      <c r="L85" s="142"/>
      <c r="M85" s="142"/>
      <c r="N85" s="142"/>
    </row>
    <row r="86" spans="3:14">
      <c r="C86" s="30" t="s">
        <v>63</v>
      </c>
      <c r="D86" s="41">
        <v>0</v>
      </c>
      <c r="E86" s="51">
        <v>0</v>
      </c>
      <c r="F86" s="27">
        <f t="shared" si="15"/>
        <v>0</v>
      </c>
      <c r="G86" s="27">
        <v>81</v>
      </c>
      <c r="H86" s="117">
        <f t="shared" si="16"/>
        <v>81</v>
      </c>
      <c r="I86" s="142"/>
      <c r="J86" s="142"/>
      <c r="K86" s="142"/>
      <c r="L86" s="142"/>
      <c r="M86" s="142"/>
      <c r="N86" s="142"/>
    </row>
    <row r="87" spans="3:14">
      <c r="C87" s="30" t="s">
        <v>64</v>
      </c>
      <c r="D87" s="41">
        <v>31</v>
      </c>
      <c r="E87" s="51">
        <v>0</v>
      </c>
      <c r="F87" s="27">
        <f t="shared" si="15"/>
        <v>31</v>
      </c>
      <c r="G87" s="27">
        <v>106</v>
      </c>
      <c r="H87" s="117">
        <f t="shared" si="16"/>
        <v>137</v>
      </c>
      <c r="I87" s="142"/>
      <c r="J87" s="142"/>
      <c r="K87" s="142"/>
      <c r="L87" s="142"/>
      <c r="M87" s="142"/>
      <c r="N87" s="142"/>
    </row>
    <row r="88" spans="3:14">
      <c r="C88" s="30" t="s">
        <v>65</v>
      </c>
      <c r="D88" s="41">
        <v>0</v>
      </c>
      <c r="E88" s="51">
        <v>0</v>
      </c>
      <c r="F88" s="27">
        <f t="shared" si="15"/>
        <v>0</v>
      </c>
      <c r="G88" s="27">
        <v>24</v>
      </c>
      <c r="H88" s="117">
        <f t="shared" si="16"/>
        <v>24</v>
      </c>
      <c r="I88" s="142"/>
      <c r="J88" s="142"/>
      <c r="K88" s="142"/>
      <c r="L88" s="142"/>
      <c r="M88" s="142"/>
      <c r="N88" s="142"/>
    </row>
    <row r="89" spans="3:14">
      <c r="C89" s="30" t="s">
        <v>66</v>
      </c>
      <c r="D89" s="41">
        <v>57</v>
      </c>
      <c r="E89" s="51">
        <v>18</v>
      </c>
      <c r="F89" s="27">
        <f t="shared" si="15"/>
        <v>75</v>
      </c>
      <c r="G89" s="27">
        <v>147</v>
      </c>
      <c r="H89" s="117">
        <f t="shared" si="16"/>
        <v>222</v>
      </c>
      <c r="I89" s="142"/>
      <c r="J89" s="142"/>
      <c r="K89" s="142"/>
      <c r="L89" s="142"/>
      <c r="M89" s="142"/>
      <c r="N89" s="142"/>
    </row>
    <row r="90" spans="3:14">
      <c r="C90" s="30" t="s">
        <v>67</v>
      </c>
      <c r="D90" s="41">
        <v>14</v>
      </c>
      <c r="E90" s="51">
        <v>0</v>
      </c>
      <c r="F90" s="27">
        <f t="shared" si="15"/>
        <v>14</v>
      </c>
      <c r="G90" s="27">
        <v>38</v>
      </c>
      <c r="H90" s="117">
        <f t="shared" si="16"/>
        <v>52</v>
      </c>
      <c r="I90" s="142"/>
      <c r="J90" s="142"/>
      <c r="K90" s="142"/>
      <c r="L90" s="142"/>
      <c r="M90" s="142"/>
      <c r="N90" s="142"/>
    </row>
    <row r="91" spans="3:14">
      <c r="C91" s="87" t="s">
        <v>68</v>
      </c>
      <c r="D91" s="47">
        <v>46</v>
      </c>
      <c r="E91" s="14">
        <v>3</v>
      </c>
      <c r="F91" s="27">
        <f t="shared" si="15"/>
        <v>49</v>
      </c>
      <c r="G91" s="27">
        <v>99</v>
      </c>
      <c r="H91" s="117">
        <f t="shared" si="16"/>
        <v>148</v>
      </c>
      <c r="I91" s="142"/>
      <c r="J91" s="142"/>
      <c r="K91" s="142"/>
      <c r="L91" s="142"/>
      <c r="M91" s="142"/>
      <c r="N91" s="142"/>
    </row>
    <row r="92" spans="3:14">
      <c r="C92" s="81" t="s">
        <v>69</v>
      </c>
      <c r="D92" s="47">
        <v>79</v>
      </c>
      <c r="E92" s="52">
        <v>35</v>
      </c>
      <c r="F92" s="27">
        <f t="shared" si="15"/>
        <v>114</v>
      </c>
      <c r="G92" s="27">
        <v>184</v>
      </c>
      <c r="H92" s="117">
        <f t="shared" si="16"/>
        <v>298</v>
      </c>
      <c r="I92" s="142"/>
      <c r="J92" s="142"/>
      <c r="K92" s="142"/>
      <c r="L92" s="142"/>
      <c r="M92" s="142"/>
      <c r="N92" s="142"/>
    </row>
    <row r="93" spans="3:14">
      <c r="C93" s="31" t="s">
        <v>70</v>
      </c>
      <c r="D93" s="41">
        <v>154</v>
      </c>
      <c r="E93" s="114">
        <v>0</v>
      </c>
      <c r="F93" s="27">
        <f t="shared" si="15"/>
        <v>154</v>
      </c>
      <c r="G93" s="27">
        <v>503</v>
      </c>
      <c r="H93" s="117">
        <f t="shared" si="16"/>
        <v>657</v>
      </c>
      <c r="I93" s="142"/>
      <c r="J93" s="142"/>
      <c r="K93" s="142"/>
      <c r="L93" s="142"/>
      <c r="M93" s="142"/>
      <c r="N93" s="142"/>
    </row>
    <row r="94" spans="3:14">
      <c r="C94" s="31" t="s">
        <v>71</v>
      </c>
      <c r="D94" s="41">
        <v>34</v>
      </c>
      <c r="E94" s="114">
        <v>0</v>
      </c>
      <c r="F94" s="27">
        <f t="shared" si="15"/>
        <v>34</v>
      </c>
      <c r="G94" s="27">
        <v>71</v>
      </c>
      <c r="H94" s="117">
        <f t="shared" si="16"/>
        <v>105</v>
      </c>
      <c r="I94" s="142"/>
      <c r="J94" s="142"/>
      <c r="K94" s="142"/>
      <c r="L94" s="142"/>
      <c r="M94" s="142"/>
      <c r="N94" s="142"/>
    </row>
    <row r="95" spans="3:14" ht="13.9" thickBot="1">
      <c r="C95" s="112" t="s">
        <v>72</v>
      </c>
      <c r="D95" s="113">
        <v>79</v>
      </c>
      <c r="E95" s="14">
        <v>0</v>
      </c>
      <c r="F95" s="28">
        <f t="shared" ref="F95" si="17">D95+E95</f>
        <v>79</v>
      </c>
      <c r="G95" s="27">
        <v>0</v>
      </c>
      <c r="H95" s="117">
        <f t="shared" ref="H95" si="18">F95+G95</f>
        <v>79</v>
      </c>
      <c r="I95" s="142"/>
      <c r="J95" s="142"/>
      <c r="K95" s="142"/>
      <c r="L95" s="142"/>
      <c r="M95" s="142"/>
      <c r="N95" s="142"/>
    </row>
    <row r="96" spans="3:14" ht="13.9" thickBot="1">
      <c r="C96" s="150" t="s">
        <v>73</v>
      </c>
      <c r="D96" s="151"/>
      <c r="E96" s="151"/>
      <c r="F96" s="151"/>
      <c r="G96" s="151"/>
      <c r="H96" s="152"/>
      <c r="I96" s="106"/>
      <c r="J96" s="106"/>
      <c r="K96" s="106"/>
    </row>
    <row r="97" spans="3:14">
      <c r="C97" s="29" t="s">
        <v>58</v>
      </c>
      <c r="D97" s="42">
        <v>11</v>
      </c>
      <c r="E97" s="50">
        <v>0</v>
      </c>
      <c r="F97" s="43">
        <f t="shared" ref="F97:F109" si="19">D97+E97</f>
        <v>11</v>
      </c>
      <c r="G97" s="27">
        <v>25</v>
      </c>
      <c r="H97" s="44">
        <f t="shared" ref="H97:H109" si="20">F97+G97</f>
        <v>36</v>
      </c>
      <c r="I97" s="14"/>
      <c r="J97" s="14"/>
      <c r="K97" s="14"/>
    </row>
    <row r="98" spans="3:14">
      <c r="C98" s="30" t="s">
        <v>60</v>
      </c>
      <c r="D98" s="41">
        <v>10</v>
      </c>
      <c r="E98" s="51">
        <v>0</v>
      </c>
      <c r="F98" s="45">
        <f t="shared" si="19"/>
        <v>10</v>
      </c>
      <c r="G98" s="27">
        <v>38</v>
      </c>
      <c r="H98" s="46">
        <f t="shared" si="20"/>
        <v>48</v>
      </c>
      <c r="I98" s="14"/>
      <c r="J98" s="14"/>
      <c r="K98" s="14"/>
    </row>
    <row r="99" spans="3:14">
      <c r="C99" s="30" t="s">
        <v>69</v>
      </c>
      <c r="D99" s="41">
        <v>19</v>
      </c>
      <c r="E99" s="51">
        <v>0</v>
      </c>
      <c r="F99" s="45">
        <f t="shared" si="19"/>
        <v>19</v>
      </c>
      <c r="G99" s="27">
        <v>39</v>
      </c>
      <c r="H99" s="46">
        <f t="shared" si="20"/>
        <v>58</v>
      </c>
      <c r="I99" s="14"/>
      <c r="J99" s="14"/>
      <c r="K99" s="14"/>
    </row>
    <row r="100" spans="3:14">
      <c r="C100" s="30" t="s">
        <v>42</v>
      </c>
      <c r="D100" s="41">
        <v>0</v>
      </c>
      <c r="E100" s="51">
        <v>0</v>
      </c>
      <c r="F100" s="45">
        <f t="shared" si="19"/>
        <v>0</v>
      </c>
      <c r="G100" s="27">
        <v>20</v>
      </c>
      <c r="H100" s="46">
        <f t="shared" si="20"/>
        <v>20</v>
      </c>
      <c r="I100" s="14"/>
      <c r="J100" s="14"/>
      <c r="K100" s="14"/>
    </row>
    <row r="101" spans="3:14">
      <c r="C101" s="30" t="s">
        <v>61</v>
      </c>
      <c r="D101" s="41">
        <v>16</v>
      </c>
      <c r="E101" s="51">
        <v>0</v>
      </c>
      <c r="F101" s="45">
        <f t="shared" si="19"/>
        <v>16</v>
      </c>
      <c r="G101" s="27">
        <v>63</v>
      </c>
      <c r="H101" s="46">
        <f t="shared" si="20"/>
        <v>79</v>
      </c>
      <c r="I101" s="14"/>
      <c r="J101" s="14"/>
      <c r="K101" s="14"/>
    </row>
    <row r="102" spans="3:14">
      <c r="C102" s="30" t="s">
        <v>74</v>
      </c>
      <c r="D102" s="41">
        <v>0</v>
      </c>
      <c r="E102" s="51">
        <v>0</v>
      </c>
      <c r="F102" s="45">
        <f t="shared" si="19"/>
        <v>0</v>
      </c>
      <c r="G102" s="27">
        <v>0</v>
      </c>
      <c r="H102" s="46">
        <f t="shared" si="20"/>
        <v>0</v>
      </c>
      <c r="I102" s="14"/>
      <c r="J102" s="14"/>
      <c r="K102" s="14"/>
    </row>
    <row r="103" spans="3:14">
      <c r="C103" s="30" t="s">
        <v>44</v>
      </c>
      <c r="D103" s="41">
        <v>17</v>
      </c>
      <c r="E103" s="51">
        <v>0</v>
      </c>
      <c r="F103" s="45">
        <f t="shared" si="19"/>
        <v>17</v>
      </c>
      <c r="G103" s="27">
        <v>82</v>
      </c>
      <c r="H103" s="46">
        <f t="shared" si="20"/>
        <v>99</v>
      </c>
      <c r="I103" s="14"/>
      <c r="J103" s="14"/>
      <c r="K103" s="14"/>
    </row>
    <row r="104" spans="3:14">
      <c r="C104" s="30" t="s">
        <v>75</v>
      </c>
      <c r="D104" s="41">
        <v>0</v>
      </c>
      <c r="E104" s="51">
        <v>0</v>
      </c>
      <c r="F104" s="45">
        <f t="shared" si="19"/>
        <v>0</v>
      </c>
      <c r="G104" s="27">
        <v>0</v>
      </c>
      <c r="H104" s="46">
        <f t="shared" si="20"/>
        <v>0</v>
      </c>
      <c r="I104" s="14"/>
      <c r="J104" s="14"/>
      <c r="K104" s="14"/>
      <c r="N104" s="142"/>
    </row>
    <row r="105" spans="3:14">
      <c r="C105" s="30" t="s">
        <v>56</v>
      </c>
      <c r="D105" s="41">
        <v>0</v>
      </c>
      <c r="E105" s="52">
        <v>0</v>
      </c>
      <c r="F105" s="48">
        <f t="shared" si="19"/>
        <v>0</v>
      </c>
      <c r="G105" s="27">
        <v>17</v>
      </c>
      <c r="H105" s="49">
        <f t="shared" si="20"/>
        <v>17</v>
      </c>
      <c r="I105" s="14"/>
      <c r="J105" s="14"/>
      <c r="K105" s="14"/>
    </row>
    <row r="106" spans="3:14">
      <c r="C106" s="30" t="s">
        <v>76</v>
      </c>
      <c r="D106" s="41">
        <v>0</v>
      </c>
      <c r="E106" s="139">
        <v>0</v>
      </c>
      <c r="F106" s="95">
        <f t="shared" si="19"/>
        <v>0</v>
      </c>
      <c r="G106" s="27">
        <v>0</v>
      </c>
      <c r="H106" s="96">
        <f t="shared" si="20"/>
        <v>0</v>
      </c>
      <c r="I106" s="14"/>
      <c r="J106" s="14"/>
      <c r="K106" s="14"/>
    </row>
    <row r="107" spans="3:14">
      <c r="C107" s="30" t="s">
        <v>77</v>
      </c>
      <c r="D107" s="41">
        <v>16</v>
      </c>
      <c r="E107" s="139">
        <v>0</v>
      </c>
      <c r="F107" s="95">
        <f t="shared" si="19"/>
        <v>16</v>
      </c>
      <c r="G107" s="27">
        <v>30</v>
      </c>
      <c r="H107" s="96">
        <f t="shared" si="20"/>
        <v>46</v>
      </c>
      <c r="I107" s="14"/>
      <c r="J107" s="14"/>
      <c r="K107" s="14"/>
    </row>
    <row r="108" spans="3:14">
      <c r="C108" s="31" t="s">
        <v>78</v>
      </c>
      <c r="D108" s="41">
        <v>17</v>
      </c>
      <c r="E108" s="140">
        <v>0</v>
      </c>
      <c r="F108" s="116">
        <f t="shared" si="19"/>
        <v>17</v>
      </c>
      <c r="G108" s="27">
        <v>38</v>
      </c>
      <c r="H108" s="117">
        <f t="shared" si="20"/>
        <v>55</v>
      </c>
      <c r="I108" s="14"/>
      <c r="J108" s="14"/>
      <c r="K108" s="14"/>
    </row>
    <row r="109" spans="3:14" ht="13.9" thickBot="1">
      <c r="C109" s="87" t="s">
        <v>79</v>
      </c>
      <c r="D109" s="165">
        <v>36</v>
      </c>
      <c r="E109" s="141">
        <v>0</v>
      </c>
      <c r="F109" s="116">
        <f t="shared" si="19"/>
        <v>36</v>
      </c>
      <c r="G109" s="27">
        <v>41</v>
      </c>
      <c r="H109" s="115">
        <f t="shared" si="20"/>
        <v>77</v>
      </c>
      <c r="I109" s="14"/>
      <c r="J109" s="14"/>
      <c r="K109" s="14"/>
    </row>
    <row r="110" spans="3:14" ht="13.9" thickBot="1">
      <c r="C110" s="109" t="s">
        <v>80</v>
      </c>
      <c r="D110" s="94">
        <f>SUM(D62:D95)+SUM(D97:D109)</f>
        <v>2134</v>
      </c>
      <c r="E110" s="94">
        <f>SUM(E62:E95)+SUM(E97:E109)</f>
        <v>293</v>
      </c>
      <c r="F110" s="92">
        <f>SUM(F62:F95)+SUM(F97:F109)</f>
        <v>2427</v>
      </c>
      <c r="G110" s="92">
        <f>SUM(G62:G95)+SUM(G97:G109)</f>
        <v>6020</v>
      </c>
      <c r="H110" s="97">
        <f>SUM(H62:H95)+SUM(H97:H109)</f>
        <v>8447</v>
      </c>
      <c r="I110" s="75"/>
      <c r="J110" s="75"/>
      <c r="K110" s="75"/>
    </row>
    <row r="111" spans="3:14" ht="13.9" thickBot="1">
      <c r="E111" s="14"/>
    </row>
    <row r="112" spans="3:14" ht="13.9" thickBot="1">
      <c r="D112" s="221" t="s">
        <v>25</v>
      </c>
      <c r="E112" s="222"/>
      <c r="F112" s="222"/>
      <c r="G112" s="222"/>
      <c r="H112" s="222"/>
      <c r="I112" s="223"/>
    </row>
    <row r="113" spans="3:9" ht="42" customHeight="1" thickBot="1">
      <c r="C113" s="185" t="s">
        <v>81</v>
      </c>
      <c r="D113" s="186" t="s">
        <v>82</v>
      </c>
      <c r="E113" s="187" t="s">
        <v>83</v>
      </c>
      <c r="F113" s="188" t="s">
        <v>84</v>
      </c>
      <c r="G113" s="189" t="s">
        <v>85</v>
      </c>
      <c r="H113" s="190" t="s">
        <v>29</v>
      </c>
      <c r="I113" s="191" t="s">
        <v>86</v>
      </c>
    </row>
    <row r="114" spans="3:9" ht="13.9" thickBot="1">
      <c r="C114" s="216" t="s">
        <v>87</v>
      </c>
      <c r="D114" s="217"/>
      <c r="E114" s="217"/>
      <c r="F114" s="217"/>
      <c r="G114" s="217"/>
      <c r="H114" s="217"/>
      <c r="I114" s="218"/>
    </row>
    <row r="115" spans="3:9">
      <c r="C115" s="29" t="s">
        <v>88</v>
      </c>
      <c r="D115" s="42">
        <v>0</v>
      </c>
      <c r="E115" s="43">
        <v>0</v>
      </c>
      <c r="F115" s="183">
        <v>0</v>
      </c>
      <c r="G115" s="50">
        <f>SUM(D115:F115)</f>
        <v>0</v>
      </c>
      <c r="H115" s="43">
        <v>0</v>
      </c>
      <c r="I115" s="44">
        <f>G115+H115</f>
        <v>0</v>
      </c>
    </row>
    <row r="116" spans="3:9">
      <c r="C116" s="30" t="s">
        <v>89</v>
      </c>
      <c r="D116" s="123">
        <v>0</v>
      </c>
      <c r="E116" s="124">
        <v>0</v>
      </c>
      <c r="F116" s="184">
        <v>0</v>
      </c>
      <c r="G116" s="51">
        <f t="shared" ref="G116:G135" si="21">SUM(D116:F116)</f>
        <v>0</v>
      </c>
      <c r="H116" s="124">
        <v>0</v>
      </c>
      <c r="I116" s="46">
        <f t="shared" ref="I116:I135" si="22">G116+H116</f>
        <v>0</v>
      </c>
    </row>
    <row r="117" spans="3:9">
      <c r="C117" s="31" t="s">
        <v>90</v>
      </c>
      <c r="D117" s="41">
        <v>0</v>
      </c>
      <c r="E117" s="45">
        <v>0</v>
      </c>
      <c r="F117" s="117">
        <v>0</v>
      </c>
      <c r="G117" s="51">
        <f t="shared" si="21"/>
        <v>0</v>
      </c>
      <c r="H117" s="45">
        <v>0</v>
      </c>
      <c r="I117" s="46">
        <f t="shared" si="22"/>
        <v>0</v>
      </c>
    </row>
    <row r="118" spans="3:9">
      <c r="C118" s="31" t="s">
        <v>91</v>
      </c>
      <c r="D118" s="41">
        <v>0</v>
      </c>
      <c r="E118" s="45">
        <v>0</v>
      </c>
      <c r="F118" s="117">
        <v>0</v>
      </c>
      <c r="G118" s="51">
        <f t="shared" si="21"/>
        <v>0</v>
      </c>
      <c r="H118" s="45">
        <v>0</v>
      </c>
      <c r="I118" s="46">
        <f t="shared" si="22"/>
        <v>0</v>
      </c>
    </row>
    <row r="119" spans="3:9">
      <c r="C119" s="31" t="s">
        <v>92</v>
      </c>
      <c r="D119" s="41">
        <v>0</v>
      </c>
      <c r="E119" s="45">
        <v>0</v>
      </c>
      <c r="F119" s="117">
        <v>0</v>
      </c>
      <c r="G119" s="51">
        <f t="shared" si="21"/>
        <v>0</v>
      </c>
      <c r="H119" s="45">
        <v>0</v>
      </c>
      <c r="I119" s="46">
        <f t="shared" si="22"/>
        <v>0</v>
      </c>
    </row>
    <row r="120" spans="3:9">
      <c r="C120" s="31" t="s">
        <v>93</v>
      </c>
      <c r="D120" s="41">
        <v>0</v>
      </c>
      <c r="E120" s="45">
        <v>0</v>
      </c>
      <c r="F120" s="117">
        <v>0</v>
      </c>
      <c r="G120" s="51">
        <f t="shared" si="21"/>
        <v>0</v>
      </c>
      <c r="H120" s="45">
        <v>0</v>
      </c>
      <c r="I120" s="46">
        <f t="shared" si="22"/>
        <v>0</v>
      </c>
    </row>
    <row r="121" spans="3:9">
      <c r="C121" s="31" t="s">
        <v>94</v>
      </c>
      <c r="D121" s="41">
        <v>0</v>
      </c>
      <c r="E121" s="45">
        <v>0</v>
      </c>
      <c r="F121" s="117">
        <v>0</v>
      </c>
      <c r="G121" s="51">
        <f t="shared" si="21"/>
        <v>0</v>
      </c>
      <c r="H121" s="45">
        <v>0</v>
      </c>
      <c r="I121" s="46">
        <f t="shared" si="22"/>
        <v>0</v>
      </c>
    </row>
    <row r="122" spans="3:9">
      <c r="C122" s="31" t="s">
        <v>95</v>
      </c>
      <c r="D122" s="41">
        <v>0</v>
      </c>
      <c r="E122" s="45">
        <v>0</v>
      </c>
      <c r="F122" s="117">
        <v>0</v>
      </c>
      <c r="G122" s="51">
        <f t="shared" si="21"/>
        <v>0</v>
      </c>
      <c r="H122" s="45">
        <v>0</v>
      </c>
      <c r="I122" s="46">
        <f t="shared" si="22"/>
        <v>0</v>
      </c>
    </row>
    <row r="123" spans="3:9">
      <c r="C123" s="31" t="s">
        <v>96</v>
      </c>
      <c r="D123" s="41">
        <v>0</v>
      </c>
      <c r="E123" s="45">
        <v>0</v>
      </c>
      <c r="F123" s="117">
        <v>0</v>
      </c>
      <c r="G123" s="51">
        <f t="shared" si="21"/>
        <v>0</v>
      </c>
      <c r="H123" s="45">
        <v>0</v>
      </c>
      <c r="I123" s="46">
        <f t="shared" si="22"/>
        <v>0</v>
      </c>
    </row>
    <row r="124" spans="3:9">
      <c r="C124" s="31" t="s">
        <v>97</v>
      </c>
      <c r="D124" s="41">
        <v>0</v>
      </c>
      <c r="E124" s="45">
        <v>0</v>
      </c>
      <c r="F124" s="117">
        <v>0</v>
      </c>
      <c r="G124" s="51">
        <f t="shared" si="21"/>
        <v>0</v>
      </c>
      <c r="H124" s="45">
        <v>0</v>
      </c>
      <c r="I124" s="46">
        <f t="shared" si="22"/>
        <v>0</v>
      </c>
    </row>
    <row r="125" spans="3:9">
      <c r="C125" s="31" t="s">
        <v>98</v>
      </c>
      <c r="D125" s="41">
        <v>0</v>
      </c>
      <c r="E125" s="45">
        <v>0</v>
      </c>
      <c r="F125" s="117">
        <v>0</v>
      </c>
      <c r="G125" s="51">
        <f t="shared" si="21"/>
        <v>0</v>
      </c>
      <c r="H125" s="45">
        <v>0</v>
      </c>
      <c r="I125" s="46">
        <f t="shared" si="22"/>
        <v>0</v>
      </c>
    </row>
    <row r="126" spans="3:9">
      <c r="C126" s="31" t="s">
        <v>99</v>
      </c>
      <c r="D126" s="41">
        <v>0</v>
      </c>
      <c r="E126" s="45">
        <v>0</v>
      </c>
      <c r="F126" s="117">
        <v>0</v>
      </c>
      <c r="G126" s="51">
        <f t="shared" si="21"/>
        <v>0</v>
      </c>
      <c r="H126" s="45">
        <v>0</v>
      </c>
      <c r="I126" s="46">
        <f t="shared" si="22"/>
        <v>0</v>
      </c>
    </row>
    <row r="127" spans="3:9">
      <c r="C127" s="31" t="s">
        <v>100</v>
      </c>
      <c r="D127" s="41">
        <v>0</v>
      </c>
      <c r="E127" s="45">
        <v>16</v>
      </c>
      <c r="F127" s="117">
        <v>0</v>
      </c>
      <c r="G127" s="51">
        <f t="shared" si="21"/>
        <v>16</v>
      </c>
      <c r="H127" s="45">
        <v>15</v>
      </c>
      <c r="I127" s="46">
        <f t="shared" si="22"/>
        <v>31</v>
      </c>
    </row>
    <row r="128" spans="3:9">
      <c r="C128" s="31" t="s">
        <v>101</v>
      </c>
      <c r="D128" s="41">
        <v>0</v>
      </c>
      <c r="E128" s="45">
        <v>0</v>
      </c>
      <c r="F128" s="117">
        <v>0</v>
      </c>
      <c r="G128" s="51">
        <f t="shared" si="21"/>
        <v>0</v>
      </c>
      <c r="H128" s="45">
        <v>0</v>
      </c>
      <c r="I128" s="46">
        <f t="shared" si="22"/>
        <v>0</v>
      </c>
    </row>
    <row r="129" spans="3:9">
      <c r="C129" s="31" t="s">
        <v>102</v>
      </c>
      <c r="D129" s="41">
        <v>0</v>
      </c>
      <c r="E129" s="45">
        <v>0</v>
      </c>
      <c r="F129" s="117">
        <v>0</v>
      </c>
      <c r="G129" s="51">
        <f t="shared" si="21"/>
        <v>0</v>
      </c>
      <c r="H129" s="45">
        <v>0</v>
      </c>
      <c r="I129" s="46">
        <f t="shared" si="22"/>
        <v>0</v>
      </c>
    </row>
    <row r="130" spans="3:9">
      <c r="C130" s="31" t="s">
        <v>103</v>
      </c>
      <c r="D130" s="41">
        <v>12</v>
      </c>
      <c r="E130" s="45">
        <v>0</v>
      </c>
      <c r="F130" s="117">
        <v>0</v>
      </c>
      <c r="G130" s="51">
        <f t="shared" si="21"/>
        <v>12</v>
      </c>
      <c r="H130" s="45">
        <v>0</v>
      </c>
      <c r="I130" s="46">
        <f t="shared" si="22"/>
        <v>12</v>
      </c>
    </row>
    <row r="131" spans="3:9">
      <c r="C131" s="31" t="s">
        <v>104</v>
      </c>
      <c r="D131" s="41">
        <v>14</v>
      </c>
      <c r="E131" s="45">
        <v>0</v>
      </c>
      <c r="F131" s="117">
        <v>0</v>
      </c>
      <c r="G131" s="51">
        <f t="shared" si="21"/>
        <v>14</v>
      </c>
      <c r="H131" s="45">
        <v>0</v>
      </c>
      <c r="I131" s="46">
        <f t="shared" si="22"/>
        <v>14</v>
      </c>
    </row>
    <row r="132" spans="3:9">
      <c r="C132" s="31" t="s">
        <v>105</v>
      </c>
      <c r="D132" s="41">
        <v>0</v>
      </c>
      <c r="E132" s="45">
        <v>0</v>
      </c>
      <c r="F132" s="117">
        <v>0</v>
      </c>
      <c r="G132" s="51">
        <f t="shared" si="21"/>
        <v>0</v>
      </c>
      <c r="H132" s="45">
        <v>0</v>
      </c>
      <c r="I132" s="46">
        <f t="shared" si="22"/>
        <v>0</v>
      </c>
    </row>
    <row r="133" spans="3:9">
      <c r="C133" s="31" t="s">
        <v>106</v>
      </c>
      <c r="D133" s="41">
        <v>0</v>
      </c>
      <c r="E133" s="45">
        <v>0</v>
      </c>
      <c r="F133" s="117">
        <v>0</v>
      </c>
      <c r="G133" s="51">
        <f t="shared" si="21"/>
        <v>0</v>
      </c>
      <c r="H133" s="45">
        <v>0</v>
      </c>
      <c r="I133" s="46">
        <f t="shared" si="22"/>
        <v>0</v>
      </c>
    </row>
    <row r="134" spans="3:9">
      <c r="C134" s="31" t="s">
        <v>107</v>
      </c>
      <c r="D134" s="41">
        <v>10</v>
      </c>
      <c r="E134" s="45">
        <v>0</v>
      </c>
      <c r="F134" s="117">
        <v>0</v>
      </c>
      <c r="G134" s="51">
        <f t="shared" si="21"/>
        <v>10</v>
      </c>
      <c r="H134" s="45">
        <v>9</v>
      </c>
      <c r="I134" s="46">
        <f t="shared" si="22"/>
        <v>19</v>
      </c>
    </row>
    <row r="135" spans="3:9" ht="13.9" thickBot="1">
      <c r="C135" s="31" t="s">
        <v>108</v>
      </c>
      <c r="D135" s="41">
        <v>0</v>
      </c>
      <c r="E135" s="45">
        <v>0</v>
      </c>
      <c r="F135" s="117">
        <v>0</v>
      </c>
      <c r="G135" s="51">
        <f t="shared" si="21"/>
        <v>0</v>
      </c>
      <c r="H135" s="45">
        <v>0</v>
      </c>
      <c r="I135" s="46">
        <f t="shared" si="22"/>
        <v>0</v>
      </c>
    </row>
    <row r="136" spans="3:9" ht="13.9" thickBot="1">
      <c r="C136" s="91" t="s">
        <v>109</v>
      </c>
      <c r="D136" s="90">
        <f>SUM(D115:D135)</f>
        <v>36</v>
      </c>
      <c r="E136" s="90">
        <f t="shared" ref="E136:H136" si="23">SUM(E115:E135)</f>
        <v>16</v>
      </c>
      <c r="F136" s="90">
        <f t="shared" si="23"/>
        <v>0</v>
      </c>
      <c r="G136" s="90">
        <f t="shared" si="23"/>
        <v>52</v>
      </c>
      <c r="H136" s="90">
        <f t="shared" si="23"/>
        <v>24</v>
      </c>
      <c r="I136" s="101">
        <f>SUM(I115:I135)</f>
        <v>76</v>
      </c>
    </row>
    <row r="137" spans="3:9" ht="13.9" thickBot="1">
      <c r="C137" s="216" t="s">
        <v>110</v>
      </c>
      <c r="D137" s="217"/>
      <c r="E137" s="217"/>
      <c r="F137" s="217"/>
      <c r="G137" s="217"/>
      <c r="H137" s="217"/>
      <c r="I137" s="218"/>
    </row>
    <row r="138" spans="3:9">
      <c r="C138" s="29" t="s">
        <v>89</v>
      </c>
      <c r="D138" s="42">
        <v>14</v>
      </c>
      <c r="E138" s="43">
        <v>0</v>
      </c>
      <c r="F138" s="183">
        <v>0</v>
      </c>
      <c r="G138" s="42">
        <f t="shared" ref="G138:G193" si="24">SUM(D138:F138)</f>
        <v>14</v>
      </c>
      <c r="H138" s="43">
        <v>10</v>
      </c>
      <c r="I138" s="44">
        <f>G138+H138</f>
        <v>24</v>
      </c>
    </row>
    <row r="139" spans="3:9">
      <c r="C139" s="31" t="s">
        <v>111</v>
      </c>
      <c r="D139" s="41">
        <v>14</v>
      </c>
      <c r="E139" s="45">
        <v>0</v>
      </c>
      <c r="F139" s="117">
        <v>0</v>
      </c>
      <c r="G139" s="41">
        <f t="shared" si="24"/>
        <v>14</v>
      </c>
      <c r="H139" s="45">
        <v>15</v>
      </c>
      <c r="I139" s="46">
        <f t="shared" ref="I139:I193" si="25">G139+H139</f>
        <v>29</v>
      </c>
    </row>
    <row r="140" spans="3:9">
      <c r="C140" s="31" t="s">
        <v>112</v>
      </c>
      <c r="D140" s="41">
        <v>10</v>
      </c>
      <c r="E140" s="45">
        <v>0</v>
      </c>
      <c r="F140" s="117">
        <v>0</v>
      </c>
      <c r="G140" s="41">
        <f t="shared" si="24"/>
        <v>10</v>
      </c>
      <c r="H140" s="45">
        <v>9</v>
      </c>
      <c r="I140" s="46">
        <f t="shared" si="25"/>
        <v>19</v>
      </c>
    </row>
    <row r="141" spans="3:9">
      <c r="C141" s="31" t="s">
        <v>113</v>
      </c>
      <c r="D141" s="41">
        <v>8</v>
      </c>
      <c r="E141" s="45">
        <v>0</v>
      </c>
      <c r="F141" s="117">
        <v>0</v>
      </c>
      <c r="G141" s="41">
        <f t="shared" si="24"/>
        <v>8</v>
      </c>
      <c r="H141" s="45">
        <v>13</v>
      </c>
      <c r="I141" s="46">
        <f t="shared" si="25"/>
        <v>21</v>
      </c>
    </row>
    <row r="142" spans="3:9">
      <c r="C142" s="31" t="s">
        <v>114</v>
      </c>
      <c r="D142" s="41">
        <v>0</v>
      </c>
      <c r="E142" s="45">
        <v>0</v>
      </c>
      <c r="F142" s="117">
        <v>0</v>
      </c>
      <c r="G142" s="41">
        <f t="shared" si="24"/>
        <v>0</v>
      </c>
      <c r="H142" s="45">
        <v>0</v>
      </c>
      <c r="I142" s="46">
        <f t="shared" si="25"/>
        <v>0</v>
      </c>
    </row>
    <row r="143" spans="3:9">
      <c r="C143" s="31" t="s">
        <v>115</v>
      </c>
      <c r="D143" s="41">
        <v>0</v>
      </c>
      <c r="E143" s="45">
        <v>0</v>
      </c>
      <c r="F143" s="117">
        <v>0</v>
      </c>
      <c r="G143" s="41">
        <f t="shared" si="24"/>
        <v>0</v>
      </c>
      <c r="H143" s="45">
        <v>0</v>
      </c>
      <c r="I143" s="46">
        <f t="shared" si="25"/>
        <v>0</v>
      </c>
    </row>
    <row r="144" spans="3:9">
      <c r="C144" s="87" t="s">
        <v>116</v>
      </c>
      <c r="D144" s="41">
        <v>0</v>
      </c>
      <c r="E144" s="45">
        <v>0</v>
      </c>
      <c r="F144" s="117">
        <v>0</v>
      </c>
      <c r="G144" s="41">
        <f t="shared" si="24"/>
        <v>0</v>
      </c>
      <c r="H144" s="45">
        <v>0</v>
      </c>
      <c r="I144" s="46">
        <f t="shared" si="25"/>
        <v>0</v>
      </c>
    </row>
    <row r="145" spans="3:9">
      <c r="C145" s="81" t="s">
        <v>117</v>
      </c>
      <c r="D145" s="41">
        <v>0</v>
      </c>
      <c r="E145" s="45">
        <v>14</v>
      </c>
      <c r="F145" s="117">
        <v>0</v>
      </c>
      <c r="G145" s="41">
        <f t="shared" si="24"/>
        <v>14</v>
      </c>
      <c r="H145" s="45">
        <v>27</v>
      </c>
      <c r="I145" s="46">
        <f t="shared" si="25"/>
        <v>41</v>
      </c>
    </row>
    <row r="146" spans="3:9">
      <c r="C146" s="81" t="s">
        <v>118</v>
      </c>
      <c r="D146" s="41">
        <v>13</v>
      </c>
      <c r="E146" s="45">
        <v>0</v>
      </c>
      <c r="F146" s="117">
        <v>0</v>
      </c>
      <c r="G146" s="41">
        <f>SUM(D146:F146)</f>
        <v>13</v>
      </c>
      <c r="H146" s="45">
        <v>5</v>
      </c>
      <c r="I146" s="46">
        <f t="shared" si="25"/>
        <v>18</v>
      </c>
    </row>
    <row r="147" spans="3:9">
      <c r="C147" s="81" t="s">
        <v>119</v>
      </c>
      <c r="D147" s="41">
        <v>0</v>
      </c>
      <c r="E147" s="45">
        <v>0</v>
      </c>
      <c r="F147" s="117">
        <v>0</v>
      </c>
      <c r="G147" s="41">
        <f t="shared" si="24"/>
        <v>0</v>
      </c>
      <c r="H147" s="45">
        <v>6</v>
      </c>
      <c r="I147" s="46">
        <f t="shared" si="25"/>
        <v>6</v>
      </c>
    </row>
    <row r="148" spans="3:9">
      <c r="C148" s="81" t="s">
        <v>120</v>
      </c>
      <c r="D148" s="41">
        <v>0</v>
      </c>
      <c r="E148" s="45">
        <v>16</v>
      </c>
      <c r="F148" s="117">
        <v>0</v>
      </c>
      <c r="G148" s="41">
        <f t="shared" si="24"/>
        <v>16</v>
      </c>
      <c r="H148" s="45">
        <v>10</v>
      </c>
      <c r="I148" s="46">
        <f t="shared" si="25"/>
        <v>26</v>
      </c>
    </row>
    <row r="149" spans="3:9">
      <c r="C149" s="81" t="s">
        <v>121</v>
      </c>
      <c r="D149" s="41">
        <v>0</v>
      </c>
      <c r="E149" s="45">
        <v>0</v>
      </c>
      <c r="F149" s="117">
        <v>0</v>
      </c>
      <c r="G149" s="41">
        <f t="shared" si="24"/>
        <v>0</v>
      </c>
      <c r="H149" s="45">
        <v>0</v>
      </c>
      <c r="I149" s="46">
        <f t="shared" si="25"/>
        <v>0</v>
      </c>
    </row>
    <row r="150" spans="3:9">
      <c r="C150" s="81" t="s">
        <v>122</v>
      </c>
      <c r="D150" s="41">
        <v>0</v>
      </c>
      <c r="E150" s="45">
        <v>19</v>
      </c>
      <c r="F150" s="117">
        <v>0</v>
      </c>
      <c r="G150" s="41">
        <f t="shared" si="24"/>
        <v>19</v>
      </c>
      <c r="H150" s="45">
        <v>15</v>
      </c>
      <c r="I150" s="46">
        <f t="shared" si="25"/>
        <v>34</v>
      </c>
    </row>
    <row r="151" spans="3:9">
      <c r="C151" s="81" t="s">
        <v>123</v>
      </c>
      <c r="D151" s="41">
        <v>0</v>
      </c>
      <c r="E151" s="45">
        <v>16</v>
      </c>
      <c r="F151" s="117">
        <v>0</v>
      </c>
      <c r="G151" s="41">
        <f t="shared" si="24"/>
        <v>16</v>
      </c>
      <c r="H151" s="45">
        <v>0</v>
      </c>
      <c r="I151" s="46">
        <f t="shared" si="25"/>
        <v>16</v>
      </c>
    </row>
    <row r="152" spans="3:9">
      <c r="C152" s="81" t="s">
        <v>124</v>
      </c>
      <c r="D152" s="41">
        <v>0</v>
      </c>
      <c r="E152" s="45">
        <v>0</v>
      </c>
      <c r="F152" s="117">
        <v>0</v>
      </c>
      <c r="G152" s="41">
        <f t="shared" si="24"/>
        <v>0</v>
      </c>
      <c r="H152" s="45">
        <v>0</v>
      </c>
      <c r="I152" s="46">
        <f t="shared" si="25"/>
        <v>0</v>
      </c>
    </row>
    <row r="153" spans="3:9">
      <c r="C153" s="81" t="s">
        <v>125</v>
      </c>
      <c r="D153" s="41">
        <v>0</v>
      </c>
      <c r="E153" s="45">
        <v>0</v>
      </c>
      <c r="F153" s="117">
        <v>0</v>
      </c>
      <c r="G153" s="41">
        <f t="shared" si="24"/>
        <v>0</v>
      </c>
      <c r="H153" s="45">
        <v>12</v>
      </c>
      <c r="I153" s="46">
        <f t="shared" si="25"/>
        <v>12</v>
      </c>
    </row>
    <row r="154" spans="3:9">
      <c r="C154" s="81" t="s">
        <v>126</v>
      </c>
      <c r="D154" s="41">
        <v>0</v>
      </c>
      <c r="E154" s="45">
        <v>16</v>
      </c>
      <c r="F154" s="117">
        <v>0</v>
      </c>
      <c r="G154" s="41">
        <f t="shared" si="24"/>
        <v>16</v>
      </c>
      <c r="H154" s="45">
        <v>45</v>
      </c>
      <c r="I154" s="46">
        <f t="shared" si="25"/>
        <v>61</v>
      </c>
    </row>
    <row r="155" spans="3:9">
      <c r="C155" s="81" t="s">
        <v>127</v>
      </c>
      <c r="D155" s="41">
        <v>0</v>
      </c>
      <c r="E155" s="45">
        <v>0</v>
      </c>
      <c r="F155" s="117">
        <v>0</v>
      </c>
      <c r="G155" s="41">
        <f t="shared" si="24"/>
        <v>0</v>
      </c>
      <c r="H155" s="45">
        <v>12</v>
      </c>
      <c r="I155" s="46">
        <f t="shared" si="25"/>
        <v>12</v>
      </c>
    </row>
    <row r="156" spans="3:9">
      <c r="C156" s="81" t="s">
        <v>128</v>
      </c>
      <c r="D156" s="41">
        <v>0</v>
      </c>
      <c r="E156" s="45">
        <v>0</v>
      </c>
      <c r="F156" s="117">
        <v>0</v>
      </c>
      <c r="G156" s="41">
        <f t="shared" si="24"/>
        <v>0</v>
      </c>
      <c r="H156" s="45">
        <v>16</v>
      </c>
      <c r="I156" s="46">
        <f t="shared" si="25"/>
        <v>16</v>
      </c>
    </row>
    <row r="157" spans="3:9">
      <c r="C157" s="81" t="s">
        <v>129</v>
      </c>
      <c r="D157" s="41">
        <v>15</v>
      </c>
      <c r="E157" s="45">
        <v>0</v>
      </c>
      <c r="F157" s="117">
        <v>0</v>
      </c>
      <c r="G157" s="41">
        <f t="shared" si="24"/>
        <v>15</v>
      </c>
      <c r="H157" s="45">
        <v>12</v>
      </c>
      <c r="I157" s="46">
        <f t="shared" si="25"/>
        <v>27</v>
      </c>
    </row>
    <row r="158" spans="3:9">
      <c r="C158" s="81" t="s">
        <v>130</v>
      </c>
      <c r="D158" s="41">
        <v>0</v>
      </c>
      <c r="E158" s="45">
        <v>0</v>
      </c>
      <c r="F158" s="117">
        <v>0</v>
      </c>
      <c r="G158" s="41">
        <f t="shared" si="24"/>
        <v>0</v>
      </c>
      <c r="H158" s="45">
        <v>0</v>
      </c>
      <c r="I158" s="46">
        <f t="shared" si="25"/>
        <v>0</v>
      </c>
    </row>
    <row r="159" spans="3:9">
      <c r="C159" s="81" t="s">
        <v>131</v>
      </c>
      <c r="D159" s="41">
        <v>0</v>
      </c>
      <c r="E159" s="45">
        <v>0</v>
      </c>
      <c r="F159" s="117">
        <v>0</v>
      </c>
      <c r="G159" s="41">
        <f t="shared" si="24"/>
        <v>0</v>
      </c>
      <c r="H159" s="45">
        <v>0</v>
      </c>
      <c r="I159" s="46">
        <f t="shared" si="25"/>
        <v>0</v>
      </c>
    </row>
    <row r="160" spans="3:9">
      <c r="C160" s="81" t="s">
        <v>132</v>
      </c>
      <c r="D160" s="41">
        <v>13</v>
      </c>
      <c r="E160" s="45">
        <v>0</v>
      </c>
      <c r="F160" s="117">
        <v>0</v>
      </c>
      <c r="G160" s="41">
        <f t="shared" si="24"/>
        <v>13</v>
      </c>
      <c r="H160" s="45">
        <v>17</v>
      </c>
      <c r="I160" s="46">
        <f t="shared" si="25"/>
        <v>30</v>
      </c>
    </row>
    <row r="161" spans="3:9">
      <c r="C161" s="81" t="s">
        <v>133</v>
      </c>
      <c r="D161" s="41">
        <v>0</v>
      </c>
      <c r="E161" s="45">
        <v>0</v>
      </c>
      <c r="F161" s="117">
        <v>0</v>
      </c>
      <c r="G161" s="41">
        <f t="shared" si="24"/>
        <v>0</v>
      </c>
      <c r="H161" s="45">
        <v>23</v>
      </c>
      <c r="I161" s="46">
        <f t="shared" si="25"/>
        <v>23</v>
      </c>
    </row>
    <row r="162" spans="3:9">
      <c r="C162" s="81" t="s">
        <v>134</v>
      </c>
      <c r="D162" s="41">
        <v>0</v>
      </c>
      <c r="E162" s="45">
        <v>0</v>
      </c>
      <c r="F162" s="117">
        <v>0</v>
      </c>
      <c r="G162" s="41">
        <f t="shared" si="24"/>
        <v>0</v>
      </c>
      <c r="H162" s="45">
        <v>18</v>
      </c>
      <c r="I162" s="46">
        <f t="shared" si="25"/>
        <v>18</v>
      </c>
    </row>
    <row r="163" spans="3:9">
      <c r="C163" s="81" t="s">
        <v>135</v>
      </c>
      <c r="D163" s="41">
        <v>15</v>
      </c>
      <c r="E163" s="45">
        <v>0</v>
      </c>
      <c r="F163" s="117">
        <v>0</v>
      </c>
      <c r="G163" s="41">
        <f t="shared" si="24"/>
        <v>15</v>
      </c>
      <c r="H163" s="45">
        <v>13</v>
      </c>
      <c r="I163" s="46">
        <f t="shared" si="25"/>
        <v>28</v>
      </c>
    </row>
    <row r="164" spans="3:9">
      <c r="C164" s="81" t="s">
        <v>136</v>
      </c>
      <c r="D164" s="41">
        <v>0</v>
      </c>
      <c r="E164" s="45">
        <v>0</v>
      </c>
      <c r="F164" s="117">
        <v>0</v>
      </c>
      <c r="G164" s="41">
        <f t="shared" si="24"/>
        <v>0</v>
      </c>
      <c r="H164" s="45">
        <v>0</v>
      </c>
      <c r="I164" s="46">
        <f t="shared" si="25"/>
        <v>0</v>
      </c>
    </row>
    <row r="165" spans="3:9">
      <c r="C165" s="81" t="s">
        <v>137</v>
      </c>
      <c r="D165" s="41">
        <v>0</v>
      </c>
      <c r="E165" s="45">
        <v>0</v>
      </c>
      <c r="F165" s="117">
        <v>18</v>
      </c>
      <c r="G165" s="41">
        <f t="shared" si="24"/>
        <v>18</v>
      </c>
      <c r="H165" s="45">
        <v>0</v>
      </c>
      <c r="I165" s="46">
        <f t="shared" si="25"/>
        <v>18</v>
      </c>
    </row>
    <row r="166" spans="3:9">
      <c r="C166" s="81" t="s">
        <v>138</v>
      </c>
      <c r="D166" s="41">
        <v>0</v>
      </c>
      <c r="E166" s="45">
        <v>12</v>
      </c>
      <c r="F166" s="117">
        <v>0</v>
      </c>
      <c r="G166" s="41">
        <f t="shared" si="24"/>
        <v>12</v>
      </c>
      <c r="H166" s="45">
        <v>0</v>
      </c>
      <c r="I166" s="46">
        <f t="shared" si="25"/>
        <v>12</v>
      </c>
    </row>
    <row r="167" spans="3:9">
      <c r="C167" s="81" t="s">
        <v>139</v>
      </c>
      <c r="D167" s="41">
        <v>18</v>
      </c>
      <c r="E167" s="45">
        <v>23</v>
      </c>
      <c r="F167" s="117">
        <v>14</v>
      </c>
      <c r="G167" s="41">
        <f t="shared" si="24"/>
        <v>55</v>
      </c>
      <c r="H167" s="45">
        <v>43</v>
      </c>
      <c r="I167" s="46">
        <f t="shared" si="25"/>
        <v>98</v>
      </c>
    </row>
    <row r="168" spans="3:9">
      <c r="C168" s="81" t="s">
        <v>140</v>
      </c>
      <c r="D168" s="41">
        <v>15</v>
      </c>
      <c r="E168" s="45">
        <v>0</v>
      </c>
      <c r="F168" s="117">
        <v>0</v>
      </c>
      <c r="G168" s="41">
        <f t="shared" si="24"/>
        <v>15</v>
      </c>
      <c r="H168" s="45">
        <v>20</v>
      </c>
      <c r="I168" s="46">
        <f t="shared" si="25"/>
        <v>35</v>
      </c>
    </row>
    <row r="169" spans="3:9">
      <c r="C169" s="81" t="s">
        <v>141</v>
      </c>
      <c r="D169" s="41">
        <v>0</v>
      </c>
      <c r="E169" s="45">
        <v>0</v>
      </c>
      <c r="F169" s="117">
        <v>0</v>
      </c>
      <c r="G169" s="41">
        <f t="shared" si="24"/>
        <v>0</v>
      </c>
      <c r="H169" s="45">
        <v>16</v>
      </c>
      <c r="I169" s="46">
        <f t="shared" si="25"/>
        <v>16</v>
      </c>
    </row>
    <row r="170" spans="3:9">
      <c r="C170" s="81" t="s">
        <v>142</v>
      </c>
      <c r="D170" s="41">
        <v>0</v>
      </c>
      <c r="E170" s="45">
        <v>0</v>
      </c>
      <c r="F170" s="117">
        <v>0</v>
      </c>
      <c r="G170" s="41">
        <f t="shared" si="24"/>
        <v>0</v>
      </c>
      <c r="H170" s="45">
        <v>0</v>
      </c>
      <c r="I170" s="46">
        <f t="shared" si="25"/>
        <v>0</v>
      </c>
    </row>
    <row r="171" spans="3:9">
      <c r="C171" s="81" t="s">
        <v>143</v>
      </c>
      <c r="D171" s="41">
        <v>0</v>
      </c>
      <c r="E171" s="45">
        <v>0</v>
      </c>
      <c r="F171" s="117">
        <v>0</v>
      </c>
      <c r="G171" s="41">
        <f t="shared" si="24"/>
        <v>0</v>
      </c>
      <c r="H171" s="45">
        <v>0</v>
      </c>
      <c r="I171" s="46">
        <f t="shared" si="25"/>
        <v>0</v>
      </c>
    </row>
    <row r="172" spans="3:9">
      <c r="C172" s="81" t="s">
        <v>144</v>
      </c>
      <c r="D172" s="41">
        <v>0</v>
      </c>
      <c r="E172" s="45">
        <v>0</v>
      </c>
      <c r="F172" s="117">
        <v>0</v>
      </c>
      <c r="G172" s="41">
        <f t="shared" si="24"/>
        <v>0</v>
      </c>
      <c r="H172" s="45">
        <v>0</v>
      </c>
      <c r="I172" s="46">
        <f t="shared" si="25"/>
        <v>0</v>
      </c>
    </row>
    <row r="173" spans="3:9">
      <c r="C173" s="81" t="s">
        <v>58</v>
      </c>
      <c r="D173" s="41">
        <v>0</v>
      </c>
      <c r="E173" s="45">
        <v>15</v>
      </c>
      <c r="F173" s="117">
        <v>0</v>
      </c>
      <c r="G173" s="41">
        <f t="shared" si="24"/>
        <v>15</v>
      </c>
      <c r="H173" s="45">
        <v>22</v>
      </c>
      <c r="I173" s="46">
        <f t="shared" si="25"/>
        <v>37</v>
      </c>
    </row>
    <row r="174" spans="3:9">
      <c r="C174" s="81" t="s">
        <v>59</v>
      </c>
      <c r="D174" s="41">
        <v>0</v>
      </c>
      <c r="E174" s="45">
        <v>0</v>
      </c>
      <c r="F174" s="117">
        <v>0</v>
      </c>
      <c r="G174" s="41">
        <f t="shared" si="24"/>
        <v>0</v>
      </c>
      <c r="H174" s="45">
        <v>0</v>
      </c>
      <c r="I174" s="46">
        <f t="shared" si="25"/>
        <v>0</v>
      </c>
    </row>
    <row r="175" spans="3:9">
      <c r="C175" s="81" t="s">
        <v>145</v>
      </c>
      <c r="D175" s="41">
        <v>0</v>
      </c>
      <c r="E175" s="45">
        <v>12</v>
      </c>
      <c r="F175" s="117">
        <v>0</v>
      </c>
      <c r="G175" s="41">
        <f t="shared" si="24"/>
        <v>12</v>
      </c>
      <c r="H175" s="45">
        <v>26</v>
      </c>
      <c r="I175" s="46">
        <f t="shared" si="25"/>
        <v>38</v>
      </c>
    </row>
    <row r="176" spans="3:9">
      <c r="C176" s="81" t="s">
        <v>146</v>
      </c>
      <c r="D176" s="41">
        <v>14</v>
      </c>
      <c r="E176" s="45">
        <v>0</v>
      </c>
      <c r="F176" s="117">
        <v>0</v>
      </c>
      <c r="G176" s="41">
        <f t="shared" si="24"/>
        <v>14</v>
      </c>
      <c r="H176" s="45">
        <v>0</v>
      </c>
      <c r="I176" s="46">
        <f t="shared" si="25"/>
        <v>14</v>
      </c>
    </row>
    <row r="177" spans="3:9">
      <c r="C177" s="81" t="s">
        <v>147</v>
      </c>
      <c r="D177" s="41">
        <v>14</v>
      </c>
      <c r="E177" s="45">
        <v>0</v>
      </c>
      <c r="F177" s="117">
        <v>0</v>
      </c>
      <c r="G177" s="41">
        <f t="shared" si="24"/>
        <v>14</v>
      </c>
      <c r="H177" s="45">
        <v>12</v>
      </c>
      <c r="I177" s="46">
        <f t="shared" si="25"/>
        <v>26</v>
      </c>
    </row>
    <row r="178" spans="3:9">
      <c r="C178" s="31" t="s">
        <v>148</v>
      </c>
      <c r="D178" s="41">
        <v>0</v>
      </c>
      <c r="E178" s="45">
        <v>0</v>
      </c>
      <c r="F178" s="117">
        <v>0</v>
      </c>
      <c r="G178" s="41">
        <f t="shared" si="24"/>
        <v>0</v>
      </c>
      <c r="H178" s="45">
        <v>8</v>
      </c>
      <c r="I178" s="46">
        <f t="shared" si="25"/>
        <v>8</v>
      </c>
    </row>
    <row r="179" spans="3:9">
      <c r="C179" s="31" t="s">
        <v>149</v>
      </c>
      <c r="D179" s="41">
        <v>23</v>
      </c>
      <c r="E179" s="45">
        <v>16</v>
      </c>
      <c r="F179" s="117">
        <v>0</v>
      </c>
      <c r="G179" s="41">
        <f t="shared" si="24"/>
        <v>39</v>
      </c>
      <c r="H179" s="45">
        <v>30</v>
      </c>
      <c r="I179" s="46">
        <f t="shared" si="25"/>
        <v>69</v>
      </c>
    </row>
    <row r="180" spans="3:9">
      <c r="C180" s="31" t="s">
        <v>150</v>
      </c>
      <c r="D180" s="41">
        <v>13</v>
      </c>
      <c r="E180" s="45">
        <v>0</v>
      </c>
      <c r="F180" s="117">
        <v>13</v>
      </c>
      <c r="G180" s="41">
        <f t="shared" si="24"/>
        <v>26</v>
      </c>
      <c r="H180" s="45">
        <v>30</v>
      </c>
      <c r="I180" s="46">
        <f t="shared" si="25"/>
        <v>56</v>
      </c>
    </row>
    <row r="181" spans="3:9">
      <c r="C181" s="31" t="s">
        <v>61</v>
      </c>
      <c r="D181" s="41">
        <v>0</v>
      </c>
      <c r="E181" s="45">
        <v>0</v>
      </c>
      <c r="F181" s="117">
        <v>0</v>
      </c>
      <c r="G181" s="41">
        <f t="shared" si="24"/>
        <v>0</v>
      </c>
      <c r="H181" s="45">
        <v>0</v>
      </c>
      <c r="I181" s="46">
        <f t="shared" si="25"/>
        <v>0</v>
      </c>
    </row>
    <row r="182" spans="3:9">
      <c r="C182" s="31" t="s">
        <v>151</v>
      </c>
      <c r="D182" s="41">
        <v>0</v>
      </c>
      <c r="E182" s="45">
        <v>0</v>
      </c>
      <c r="F182" s="117">
        <v>13</v>
      </c>
      <c r="G182" s="41">
        <f t="shared" si="24"/>
        <v>13</v>
      </c>
      <c r="H182" s="45">
        <v>7</v>
      </c>
      <c r="I182" s="46">
        <f t="shared" si="25"/>
        <v>20</v>
      </c>
    </row>
    <row r="183" spans="3:9">
      <c r="C183" s="31" t="s">
        <v>152</v>
      </c>
      <c r="D183" s="47">
        <v>0</v>
      </c>
      <c r="E183" s="48">
        <v>17</v>
      </c>
      <c r="F183" s="96">
        <v>0</v>
      </c>
      <c r="G183" s="41">
        <f t="shared" si="24"/>
        <v>17</v>
      </c>
      <c r="H183" s="45">
        <v>6</v>
      </c>
      <c r="I183" s="46">
        <f t="shared" si="25"/>
        <v>23</v>
      </c>
    </row>
    <row r="184" spans="3:9">
      <c r="C184" s="31" t="s">
        <v>153</v>
      </c>
      <c r="D184" s="47">
        <v>0</v>
      </c>
      <c r="E184" s="48">
        <v>0</v>
      </c>
      <c r="F184" s="96">
        <v>0</v>
      </c>
      <c r="G184" s="41">
        <f t="shared" si="24"/>
        <v>0</v>
      </c>
      <c r="H184" s="48">
        <v>7</v>
      </c>
      <c r="I184" s="46">
        <f t="shared" si="25"/>
        <v>7</v>
      </c>
    </row>
    <row r="185" spans="3:9">
      <c r="C185" s="31" t="s">
        <v>154</v>
      </c>
      <c r="D185" s="47">
        <v>7</v>
      </c>
      <c r="E185" s="48">
        <v>0</v>
      </c>
      <c r="F185" s="96">
        <v>0</v>
      </c>
      <c r="G185" s="47">
        <f t="shared" si="24"/>
        <v>7</v>
      </c>
      <c r="H185" s="48">
        <v>0</v>
      </c>
      <c r="I185" s="49">
        <f t="shared" si="25"/>
        <v>7</v>
      </c>
    </row>
    <row r="186" spans="3:9">
      <c r="C186" s="31" t="s">
        <v>155</v>
      </c>
      <c r="D186" s="47">
        <v>10</v>
      </c>
      <c r="E186" s="48">
        <v>0</v>
      </c>
      <c r="F186" s="96">
        <v>0</v>
      </c>
      <c r="G186" s="47">
        <f t="shared" si="24"/>
        <v>10</v>
      </c>
      <c r="H186" s="48">
        <v>9</v>
      </c>
      <c r="I186" s="49">
        <f t="shared" si="25"/>
        <v>19</v>
      </c>
    </row>
    <row r="187" spans="3:9">
      <c r="C187" s="81" t="s">
        <v>105</v>
      </c>
      <c r="D187" s="47">
        <v>0</v>
      </c>
      <c r="E187" s="48">
        <v>0</v>
      </c>
      <c r="F187" s="96">
        <v>0</v>
      </c>
      <c r="G187" s="47">
        <f t="shared" si="24"/>
        <v>0</v>
      </c>
      <c r="H187" s="48">
        <v>11</v>
      </c>
      <c r="I187" s="49">
        <f t="shared" si="25"/>
        <v>11</v>
      </c>
    </row>
    <row r="188" spans="3:9">
      <c r="C188" s="81" t="s">
        <v>156</v>
      </c>
      <c r="D188" s="47">
        <v>14</v>
      </c>
      <c r="E188" s="48">
        <v>0</v>
      </c>
      <c r="F188" s="96">
        <v>0</v>
      </c>
      <c r="G188" s="47">
        <f t="shared" si="24"/>
        <v>14</v>
      </c>
      <c r="H188" s="48">
        <v>15</v>
      </c>
      <c r="I188" s="49">
        <f t="shared" si="25"/>
        <v>29</v>
      </c>
    </row>
    <row r="189" spans="3:9">
      <c r="C189" s="81" t="s">
        <v>106</v>
      </c>
      <c r="D189" s="47">
        <v>15</v>
      </c>
      <c r="E189" s="48">
        <v>0</v>
      </c>
      <c r="F189" s="96">
        <v>0</v>
      </c>
      <c r="G189" s="47">
        <f t="shared" si="24"/>
        <v>15</v>
      </c>
      <c r="H189" s="48">
        <v>8</v>
      </c>
      <c r="I189" s="49">
        <f t="shared" si="25"/>
        <v>23</v>
      </c>
    </row>
    <row r="190" spans="3:9">
      <c r="C190" s="81" t="s">
        <v>157</v>
      </c>
      <c r="D190" s="47">
        <v>0</v>
      </c>
      <c r="E190" s="48">
        <v>0</v>
      </c>
      <c r="F190" s="96">
        <v>0</v>
      </c>
      <c r="G190" s="47">
        <f t="shared" si="24"/>
        <v>0</v>
      </c>
      <c r="H190" s="48">
        <v>0</v>
      </c>
      <c r="I190" s="49">
        <f t="shared" si="25"/>
        <v>0</v>
      </c>
    </row>
    <row r="191" spans="3:9">
      <c r="C191" s="81" t="s">
        <v>158</v>
      </c>
      <c r="D191" s="47">
        <v>0</v>
      </c>
      <c r="E191" s="48">
        <v>0</v>
      </c>
      <c r="F191" s="96">
        <v>0</v>
      </c>
      <c r="G191" s="47">
        <f t="shared" si="24"/>
        <v>0</v>
      </c>
      <c r="H191" s="48">
        <v>10</v>
      </c>
      <c r="I191" s="49">
        <f t="shared" si="25"/>
        <v>10</v>
      </c>
    </row>
    <row r="192" spans="3:9">
      <c r="C192" s="31" t="s">
        <v>159</v>
      </c>
      <c r="D192" s="41">
        <v>0</v>
      </c>
      <c r="E192" s="45">
        <v>0</v>
      </c>
      <c r="F192" s="117">
        <v>0</v>
      </c>
      <c r="G192" s="47">
        <f t="shared" si="24"/>
        <v>0</v>
      </c>
      <c r="H192" s="48">
        <v>10</v>
      </c>
      <c r="I192" s="49">
        <f t="shared" si="25"/>
        <v>10</v>
      </c>
    </row>
    <row r="193" spans="3:9" ht="13.9" thickBot="1">
      <c r="C193" s="31" t="s">
        <v>160</v>
      </c>
      <c r="D193" s="41">
        <v>0</v>
      </c>
      <c r="E193" s="45">
        <v>0</v>
      </c>
      <c r="F193" s="117">
        <v>0</v>
      </c>
      <c r="G193" s="47">
        <f t="shared" si="24"/>
        <v>0</v>
      </c>
      <c r="H193" s="48">
        <v>23</v>
      </c>
      <c r="I193" s="49">
        <f t="shared" si="25"/>
        <v>23</v>
      </c>
    </row>
    <row r="194" spans="3:9" ht="13.9" thickBot="1">
      <c r="C194" s="216" t="s">
        <v>161</v>
      </c>
      <c r="D194" s="217"/>
      <c r="E194" s="217"/>
      <c r="F194" s="217"/>
      <c r="G194" s="217"/>
      <c r="H194" s="217"/>
      <c r="I194" s="218"/>
    </row>
    <row r="195" spans="3:9">
      <c r="C195" s="88" t="s">
        <v>58</v>
      </c>
      <c r="D195" s="42">
        <v>0</v>
      </c>
      <c r="E195" s="43">
        <v>12</v>
      </c>
      <c r="F195" s="183">
        <v>0</v>
      </c>
      <c r="G195" s="42">
        <f t="shared" ref="G195:G208" si="26">SUM(D195:F195)</f>
        <v>12</v>
      </c>
      <c r="H195" s="43">
        <v>0</v>
      </c>
      <c r="I195" s="44">
        <f t="shared" ref="I195:I208" si="27">G195+H195</f>
        <v>12</v>
      </c>
    </row>
    <row r="196" spans="3:9">
      <c r="C196" s="89" t="s">
        <v>151</v>
      </c>
      <c r="D196" s="41">
        <v>0</v>
      </c>
      <c r="E196" s="45">
        <v>0</v>
      </c>
      <c r="F196" s="117">
        <v>0</v>
      </c>
      <c r="G196" s="41">
        <f t="shared" si="26"/>
        <v>0</v>
      </c>
      <c r="H196" s="45">
        <v>0</v>
      </c>
      <c r="I196" s="46">
        <f t="shared" si="27"/>
        <v>0</v>
      </c>
    </row>
    <row r="197" spans="3:9">
      <c r="C197" s="89" t="s">
        <v>149</v>
      </c>
      <c r="D197" s="41">
        <v>12</v>
      </c>
      <c r="E197" s="45">
        <v>0</v>
      </c>
      <c r="F197" s="117">
        <v>0</v>
      </c>
      <c r="G197" s="41">
        <f t="shared" si="26"/>
        <v>12</v>
      </c>
      <c r="H197" s="45">
        <v>4</v>
      </c>
      <c r="I197" s="46">
        <f t="shared" si="27"/>
        <v>16</v>
      </c>
    </row>
    <row r="198" spans="3:9">
      <c r="C198" s="89" t="s">
        <v>150</v>
      </c>
      <c r="D198" s="41">
        <v>0</v>
      </c>
      <c r="E198" s="45">
        <v>0</v>
      </c>
      <c r="F198" s="117">
        <v>0</v>
      </c>
      <c r="G198" s="41">
        <f t="shared" si="26"/>
        <v>0</v>
      </c>
      <c r="H198" s="45">
        <v>16</v>
      </c>
      <c r="I198" s="46">
        <f t="shared" si="27"/>
        <v>16</v>
      </c>
    </row>
    <row r="199" spans="3:9">
      <c r="C199" s="89" t="s">
        <v>162</v>
      </c>
      <c r="D199" s="41">
        <v>0</v>
      </c>
      <c r="E199" s="45">
        <v>0</v>
      </c>
      <c r="F199" s="117">
        <v>0</v>
      </c>
      <c r="G199" s="41">
        <f t="shared" si="26"/>
        <v>0</v>
      </c>
      <c r="H199" s="45">
        <v>0</v>
      </c>
      <c r="I199" s="46">
        <f t="shared" si="27"/>
        <v>0</v>
      </c>
    </row>
    <row r="200" spans="3:9">
      <c r="C200" s="89" t="s">
        <v>122</v>
      </c>
      <c r="D200" s="41">
        <v>0</v>
      </c>
      <c r="E200" s="45">
        <v>0</v>
      </c>
      <c r="F200" s="117">
        <v>0</v>
      </c>
      <c r="G200" s="41">
        <f t="shared" si="26"/>
        <v>0</v>
      </c>
      <c r="H200" s="45">
        <v>17</v>
      </c>
      <c r="I200" s="46">
        <f t="shared" si="27"/>
        <v>17</v>
      </c>
    </row>
    <row r="201" spans="3:9">
      <c r="C201" s="89" t="s">
        <v>123</v>
      </c>
      <c r="D201" s="41">
        <v>0</v>
      </c>
      <c r="E201" s="45">
        <v>0</v>
      </c>
      <c r="F201" s="117">
        <v>0</v>
      </c>
      <c r="G201" s="41">
        <f t="shared" si="26"/>
        <v>0</v>
      </c>
      <c r="H201" s="45">
        <v>0</v>
      </c>
      <c r="I201" s="46">
        <f t="shared" si="27"/>
        <v>0</v>
      </c>
    </row>
    <row r="202" spans="3:9">
      <c r="C202" s="89" t="s">
        <v>126</v>
      </c>
      <c r="D202" s="41">
        <v>0</v>
      </c>
      <c r="E202" s="45">
        <v>16</v>
      </c>
      <c r="F202" s="117">
        <v>0</v>
      </c>
      <c r="G202" s="41">
        <f t="shared" si="26"/>
        <v>16</v>
      </c>
      <c r="H202" s="45">
        <v>11</v>
      </c>
      <c r="I202" s="46">
        <f t="shared" si="27"/>
        <v>27</v>
      </c>
    </row>
    <row r="203" spans="3:9">
      <c r="C203" s="82" t="s">
        <v>132</v>
      </c>
      <c r="D203" s="41">
        <v>0</v>
      </c>
      <c r="E203" s="45">
        <v>0</v>
      </c>
      <c r="F203" s="117">
        <v>0</v>
      </c>
      <c r="G203" s="41">
        <f t="shared" si="26"/>
        <v>0</v>
      </c>
      <c r="H203" s="45">
        <v>15</v>
      </c>
      <c r="I203" s="46">
        <f t="shared" si="27"/>
        <v>15</v>
      </c>
    </row>
    <row r="204" spans="3:9">
      <c r="C204" s="82" t="s">
        <v>163</v>
      </c>
      <c r="D204" s="41">
        <v>17</v>
      </c>
      <c r="E204" s="45">
        <v>0</v>
      </c>
      <c r="F204" s="117">
        <v>0</v>
      </c>
      <c r="G204" s="41">
        <f t="shared" si="26"/>
        <v>17</v>
      </c>
      <c r="H204" s="45">
        <v>0</v>
      </c>
      <c r="I204" s="46">
        <f t="shared" si="27"/>
        <v>17</v>
      </c>
    </row>
    <row r="205" spans="3:9">
      <c r="C205" s="82" t="s">
        <v>139</v>
      </c>
      <c r="D205" s="41">
        <v>0</v>
      </c>
      <c r="E205" s="45">
        <v>16</v>
      </c>
      <c r="F205" s="117">
        <v>0</v>
      </c>
      <c r="G205" s="41">
        <f>SUM(D205:F205)</f>
        <v>16</v>
      </c>
      <c r="H205" s="45">
        <v>27</v>
      </c>
      <c r="I205" s="46">
        <f t="shared" si="27"/>
        <v>43</v>
      </c>
    </row>
    <row r="206" spans="3:9">
      <c r="C206" s="82" t="s">
        <v>164</v>
      </c>
      <c r="D206" s="41">
        <v>0</v>
      </c>
      <c r="E206" s="45">
        <v>0</v>
      </c>
      <c r="F206" s="117">
        <v>0</v>
      </c>
      <c r="G206" s="41">
        <f t="shared" si="26"/>
        <v>0</v>
      </c>
      <c r="H206" s="45">
        <v>14</v>
      </c>
      <c r="I206" s="46">
        <f t="shared" si="27"/>
        <v>14</v>
      </c>
    </row>
    <row r="207" spans="3:9">
      <c r="C207" s="82" t="s">
        <v>105</v>
      </c>
      <c r="D207" s="41">
        <v>0</v>
      </c>
      <c r="E207" s="45">
        <v>0</v>
      </c>
      <c r="F207" s="117">
        <v>0</v>
      </c>
      <c r="G207" s="41">
        <f t="shared" si="26"/>
        <v>0</v>
      </c>
      <c r="H207" s="45">
        <v>0</v>
      </c>
      <c r="I207" s="46">
        <f t="shared" si="27"/>
        <v>0</v>
      </c>
    </row>
    <row r="208" spans="3:9" ht="13.9" thickBot="1">
      <c r="C208" s="82" t="s">
        <v>106</v>
      </c>
      <c r="D208" s="41">
        <v>0</v>
      </c>
      <c r="E208" s="45">
        <v>0</v>
      </c>
      <c r="F208" s="117">
        <v>0</v>
      </c>
      <c r="G208" s="41">
        <f t="shared" si="26"/>
        <v>0</v>
      </c>
      <c r="H208" s="45">
        <v>0</v>
      </c>
      <c r="I208" s="46">
        <f t="shared" si="27"/>
        <v>0</v>
      </c>
    </row>
    <row r="209" spans="3:9" ht="13.9" thickBot="1">
      <c r="C209" s="91" t="s">
        <v>165</v>
      </c>
      <c r="D209" s="94">
        <f>SUM(D138:D193)+SUM(D195:D208)</f>
        <v>274</v>
      </c>
      <c r="E209" s="94">
        <f>SUM(E138:E193)+SUM(E195:E208)</f>
        <v>220</v>
      </c>
      <c r="F209" s="94">
        <f t="shared" ref="F209:I209" si="28">SUM(F138:F193)+SUM(F195:F208)</f>
        <v>58</v>
      </c>
      <c r="G209" s="94">
        <f>SUM(G138:G193)+SUM(G195:G208)</f>
        <v>552</v>
      </c>
      <c r="H209" s="94">
        <f t="shared" si="28"/>
        <v>695</v>
      </c>
      <c r="I209" s="101">
        <f t="shared" si="28"/>
        <v>1247</v>
      </c>
    </row>
    <row r="210" spans="3:9" ht="13.9" thickBot="1">
      <c r="C210" s="216" t="s">
        <v>166</v>
      </c>
      <c r="D210" s="217"/>
      <c r="E210" s="217"/>
      <c r="F210" s="217"/>
      <c r="G210" s="217"/>
      <c r="H210" s="217"/>
      <c r="I210" s="218"/>
    </row>
    <row r="211" spans="3:9" ht="12.75" customHeight="1">
      <c r="C211" s="88" t="s">
        <v>167</v>
      </c>
      <c r="D211" s="129">
        <v>0</v>
      </c>
      <c r="E211" s="130">
        <v>0</v>
      </c>
      <c r="F211" s="180"/>
      <c r="G211" s="52">
        <f t="shared" ref="G211:G213" si="29">SUM(D211:F211)</f>
        <v>0</v>
      </c>
      <c r="H211" s="48">
        <v>0</v>
      </c>
      <c r="I211" s="49">
        <f t="shared" ref="I211:I213" si="30">G211+H211</f>
        <v>0</v>
      </c>
    </row>
    <row r="212" spans="3:9" ht="12.75" customHeight="1">
      <c r="C212" s="89" t="s">
        <v>168</v>
      </c>
      <c r="D212" s="131">
        <v>0</v>
      </c>
      <c r="E212" s="132">
        <v>0</v>
      </c>
      <c r="F212" s="181"/>
      <c r="G212" s="52">
        <f t="shared" si="29"/>
        <v>0</v>
      </c>
      <c r="H212" s="79">
        <v>5</v>
      </c>
      <c r="I212" s="46">
        <f t="shared" si="30"/>
        <v>5</v>
      </c>
    </row>
    <row r="213" spans="3:9" ht="12.75" customHeight="1" thickBot="1">
      <c r="C213" s="127" t="s">
        <v>169</v>
      </c>
      <c r="D213" s="133">
        <v>0</v>
      </c>
      <c r="E213" s="134">
        <v>0</v>
      </c>
      <c r="F213" s="182"/>
      <c r="G213" s="52">
        <f t="shared" si="29"/>
        <v>0</v>
      </c>
      <c r="H213" s="128">
        <v>5</v>
      </c>
      <c r="I213" s="46">
        <f t="shared" si="30"/>
        <v>5</v>
      </c>
    </row>
    <row r="214" spans="3:9" ht="13.9" thickBot="1">
      <c r="C214" s="91" t="s">
        <v>170</v>
      </c>
      <c r="D214" s="90">
        <f>SUM(D211:D213)</f>
        <v>0</v>
      </c>
      <c r="E214" s="90">
        <f t="shared" ref="E214:I214" si="31">SUM(E211:E213)</f>
        <v>0</v>
      </c>
      <c r="F214" s="90">
        <f t="shared" si="31"/>
        <v>0</v>
      </c>
      <c r="G214" s="90">
        <f t="shared" si="31"/>
        <v>0</v>
      </c>
      <c r="H214" s="90">
        <f t="shared" si="31"/>
        <v>10</v>
      </c>
      <c r="I214" s="101">
        <f t="shared" si="31"/>
        <v>10</v>
      </c>
    </row>
    <row r="215" spans="3:9" s="9" customFormat="1" ht="24.75" customHeight="1" thickBot="1">
      <c r="C215" s="166" t="s">
        <v>171</v>
      </c>
      <c r="D215" s="167">
        <f>D136+D209+D214</f>
        <v>310</v>
      </c>
      <c r="E215" s="168">
        <f t="shared" ref="E215:H215" si="32">E136+E209+E214</f>
        <v>236</v>
      </c>
      <c r="F215" s="168">
        <f t="shared" si="32"/>
        <v>58</v>
      </c>
      <c r="G215" s="169">
        <f t="shared" si="32"/>
        <v>604</v>
      </c>
      <c r="H215" s="170">
        <f t="shared" si="32"/>
        <v>729</v>
      </c>
      <c r="I215" s="171">
        <f>I136+I209+I214</f>
        <v>1333</v>
      </c>
    </row>
  </sheetData>
  <sheetProtection algorithmName="SHA-512" hashValue="Keka4cRgBEs29LTF8RKm1I7cEUefzocK/DNkASqjOoiJH2Opy0RpMaLV2wsK4FhEuCWnvXWdJJcKPh4JIgosfA==" saltValue="FoWFtyNaJo7LaoosvBRUIQ==" spinCount="100000" sheet="1" objects="1" scenarios="1"/>
  <mergeCells count="14">
    <mergeCell ref="C114:I114"/>
    <mergeCell ref="C137:I137"/>
    <mergeCell ref="C194:I194"/>
    <mergeCell ref="C210:I210"/>
    <mergeCell ref="C50:C51"/>
    <mergeCell ref="D112:I112"/>
    <mergeCell ref="D50:H50"/>
    <mergeCell ref="J11:L11"/>
    <mergeCell ref="A9:C9"/>
    <mergeCell ref="D11:F11"/>
    <mergeCell ref="B21:C21"/>
    <mergeCell ref="B23:C23"/>
    <mergeCell ref="B17:C17"/>
    <mergeCell ref="G11:I11"/>
  </mergeCells>
  <printOptions horizontalCentered="1"/>
  <pageMargins left="0.31496062992125984" right="0.43307086614173229" top="0.74803149606299213" bottom="0.74803149606299213" header="0.31496062992125984" footer="0.31496062992125984"/>
  <pageSetup scale="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Q45"/>
  <sheetViews>
    <sheetView showGridLines="0" zoomScale="80" zoomScaleNormal="80" zoomScaleSheetLayoutView="80" workbookViewId="0">
      <selection activeCell="B11" sqref="B11:B13"/>
    </sheetView>
  </sheetViews>
  <sheetFormatPr defaultColWidth="4.7109375" defaultRowHeight="13.15"/>
  <cols>
    <col min="1" max="1" width="3.28515625" style="7" customWidth="1"/>
    <col min="2" max="4" width="4.7109375" style="7" customWidth="1"/>
    <col min="5" max="6" width="5" style="7" customWidth="1"/>
    <col min="7" max="7" width="10.42578125" style="7" customWidth="1"/>
    <col min="8" max="8" width="5" style="7" customWidth="1"/>
    <col min="9" max="9" width="6.42578125" style="7" customWidth="1"/>
    <col min="10" max="10" width="5" style="7" customWidth="1"/>
    <col min="11" max="11" width="7.42578125" style="7" customWidth="1"/>
    <col min="12" max="12" width="5" style="7" customWidth="1"/>
    <col min="13" max="15" width="7" style="7" customWidth="1"/>
    <col min="16" max="16" width="5" style="7" customWidth="1"/>
    <col min="17" max="17" width="7.7109375" style="7" customWidth="1"/>
    <col min="18" max="18" width="5" style="7" customWidth="1"/>
    <col min="19" max="19" width="6.85546875" style="7" customWidth="1"/>
    <col min="20" max="20" width="5" style="7" customWidth="1"/>
    <col min="21" max="21" width="6.28515625" style="7" customWidth="1"/>
    <col min="22" max="23" width="8.28515625" style="7" customWidth="1"/>
    <col min="24" max="24" width="4.5703125" style="7" customWidth="1"/>
    <col min="25" max="25" width="5" style="7" customWidth="1"/>
    <col min="26" max="26" width="6.42578125" style="7" customWidth="1"/>
    <col min="27" max="27" width="15.28515625" style="7" customWidth="1"/>
    <col min="28" max="28" width="5.5703125" style="7" customWidth="1"/>
    <col min="29" max="30" width="5" style="7" customWidth="1"/>
    <col min="31" max="31" width="4.7109375" style="7" customWidth="1"/>
    <col min="32" max="34" width="4.7109375" style="7" hidden="1" customWidth="1"/>
    <col min="35" max="35" width="6.85546875" style="7" hidden="1" customWidth="1"/>
    <col min="36" max="41" width="4.7109375" style="7" hidden="1" customWidth="1"/>
    <col min="42" max="43" width="8.42578125" style="7" hidden="1" customWidth="1"/>
    <col min="44" max="16384" width="4.7109375" style="7"/>
  </cols>
  <sheetData>
    <row r="7" spans="1:34">
      <c r="Z7" s="14"/>
    </row>
    <row r="8" spans="1:34" ht="15.75" customHeight="1">
      <c r="A8" s="209" t="s">
        <v>172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</row>
    <row r="9" spans="1:34" ht="15.75" customHeight="1">
      <c r="A9" s="228" t="s">
        <v>173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</row>
    <row r="10" spans="1:34" ht="6" customHeight="1" thickBot="1">
      <c r="F10" s="58"/>
      <c r="G10" s="58"/>
      <c r="H10" s="58"/>
      <c r="I10" s="58"/>
      <c r="J10" s="58"/>
      <c r="K10" s="58"/>
      <c r="AE10" s="59"/>
      <c r="AF10" s="229"/>
      <c r="AG10" s="229"/>
      <c r="AH10" s="229"/>
    </row>
    <row r="11" spans="1:34" ht="18" customHeight="1" thickBot="1">
      <c r="B11" s="230" t="s">
        <v>5</v>
      </c>
      <c r="C11" s="153"/>
      <c r="D11" s="154"/>
      <c r="E11" s="154"/>
      <c r="F11" s="154"/>
      <c r="G11" s="154"/>
      <c r="H11" s="233" t="s">
        <v>174</v>
      </c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5" t="s">
        <v>175</v>
      </c>
      <c r="W11" s="238" t="s">
        <v>176</v>
      </c>
      <c r="X11" s="241" t="s">
        <v>177</v>
      </c>
      <c r="Y11" s="242"/>
      <c r="Z11" s="243"/>
      <c r="AA11" s="250" t="s">
        <v>178</v>
      </c>
    </row>
    <row r="12" spans="1:34" ht="17.25" customHeight="1" thickBot="1">
      <c r="B12" s="231"/>
      <c r="C12" s="155" t="s">
        <v>179</v>
      </c>
      <c r="D12" s="156"/>
      <c r="E12" s="156"/>
      <c r="F12" s="156"/>
      <c r="G12" s="156"/>
      <c r="H12" s="252" t="s">
        <v>180</v>
      </c>
      <c r="I12" s="253"/>
      <c r="J12" s="252" t="s">
        <v>181</v>
      </c>
      <c r="K12" s="253"/>
      <c r="L12" s="224" t="s">
        <v>182</v>
      </c>
      <c r="M12" s="256"/>
      <c r="N12" s="256"/>
      <c r="O12" s="225"/>
      <c r="P12" s="157" t="s">
        <v>183</v>
      </c>
      <c r="Q12" s="158"/>
      <c r="R12" s="158"/>
      <c r="S12" s="158"/>
      <c r="T12" s="158"/>
      <c r="U12" s="158"/>
      <c r="V12" s="236"/>
      <c r="W12" s="239"/>
      <c r="X12" s="244"/>
      <c r="Y12" s="245"/>
      <c r="Z12" s="246"/>
      <c r="AA12" s="251"/>
    </row>
    <row r="13" spans="1:34" ht="20.25" customHeight="1" thickBot="1">
      <c r="B13" s="232"/>
      <c r="C13" s="159"/>
      <c r="D13" s="160"/>
      <c r="E13" s="161"/>
      <c r="F13" s="161"/>
      <c r="G13" s="160"/>
      <c r="H13" s="254"/>
      <c r="I13" s="255"/>
      <c r="J13" s="254"/>
      <c r="K13" s="255"/>
      <c r="L13" s="224" t="s">
        <v>184</v>
      </c>
      <c r="M13" s="225"/>
      <c r="N13" s="224" t="s">
        <v>185</v>
      </c>
      <c r="O13" s="225"/>
      <c r="P13" s="224" t="s">
        <v>186</v>
      </c>
      <c r="Q13" s="225"/>
      <c r="R13" s="224" t="s">
        <v>187</v>
      </c>
      <c r="S13" s="225"/>
      <c r="T13" s="224" t="s">
        <v>188</v>
      </c>
      <c r="U13" s="256"/>
      <c r="V13" s="237"/>
      <c r="W13" s="240"/>
      <c r="X13" s="247"/>
      <c r="Y13" s="248"/>
      <c r="Z13" s="249"/>
      <c r="AA13" s="251"/>
    </row>
    <row r="14" spans="1:34" ht="20.100000000000001" customHeight="1">
      <c r="B14" s="60">
        <v>1</v>
      </c>
      <c r="C14" s="61" t="s">
        <v>189</v>
      </c>
      <c r="D14" s="62"/>
      <c r="E14" s="9"/>
      <c r="H14" s="265"/>
      <c r="I14" s="266"/>
      <c r="J14" s="267"/>
      <c r="K14" s="266"/>
      <c r="L14" s="226">
        <v>6927</v>
      </c>
      <c r="M14" s="227"/>
      <c r="N14" s="267"/>
      <c r="O14" s="266"/>
      <c r="P14" s="226">
        <v>53</v>
      </c>
      <c r="Q14" s="227"/>
      <c r="R14" s="226">
        <v>788</v>
      </c>
      <c r="S14" s="227"/>
      <c r="T14" s="226">
        <v>11</v>
      </c>
      <c r="U14" s="227"/>
      <c r="V14" s="125">
        <v>84</v>
      </c>
      <c r="W14" s="118">
        <v>19</v>
      </c>
      <c r="X14" s="257">
        <f>SUM(H14:W14)</f>
        <v>7882</v>
      </c>
      <c r="Y14" s="258"/>
      <c r="Z14" s="259"/>
      <c r="AA14" s="55">
        <f>X14/$X$19</f>
        <v>0.65081331021385513</v>
      </c>
    </row>
    <row r="15" spans="1:34" ht="20.100000000000001" customHeight="1">
      <c r="B15" s="63">
        <v>2</v>
      </c>
      <c r="C15" s="64" t="s">
        <v>190</v>
      </c>
      <c r="D15" s="65"/>
      <c r="E15" s="66"/>
      <c r="F15" s="67"/>
      <c r="G15" s="67"/>
      <c r="H15" s="260"/>
      <c r="I15" s="261"/>
      <c r="J15" s="262">
        <v>1236</v>
      </c>
      <c r="K15" s="263"/>
      <c r="L15" s="264"/>
      <c r="M15" s="261"/>
      <c r="N15" s="264"/>
      <c r="O15" s="261"/>
      <c r="P15" s="264"/>
      <c r="Q15" s="261"/>
      <c r="R15" s="264"/>
      <c r="S15" s="261"/>
      <c r="T15" s="264"/>
      <c r="U15" s="261"/>
      <c r="V15" s="120"/>
      <c r="W15" s="119"/>
      <c r="X15" s="257">
        <f t="shared" ref="X15:X18" si="0">SUM(H15:W15)</f>
        <v>1236</v>
      </c>
      <c r="Y15" s="258"/>
      <c r="Z15" s="259"/>
      <c r="AA15" s="55">
        <f t="shared" ref="AA15:AA19" si="1">X15/$X$19</f>
        <v>0.102055982164974</v>
      </c>
    </row>
    <row r="16" spans="1:34" ht="20.100000000000001" customHeight="1">
      <c r="B16" s="63">
        <v>3</v>
      </c>
      <c r="C16" s="64" t="s">
        <v>191</v>
      </c>
      <c r="D16" s="65"/>
      <c r="E16" s="66"/>
      <c r="F16" s="67"/>
      <c r="G16" s="67"/>
      <c r="H16" s="260"/>
      <c r="I16" s="261"/>
      <c r="J16" s="262">
        <v>1254</v>
      </c>
      <c r="K16" s="263"/>
      <c r="L16" s="264"/>
      <c r="M16" s="261"/>
      <c r="N16" s="120"/>
      <c r="O16" s="120"/>
      <c r="P16" s="264"/>
      <c r="Q16" s="261"/>
      <c r="R16" s="264"/>
      <c r="S16" s="261"/>
      <c r="T16" s="264"/>
      <c r="U16" s="261"/>
      <c r="V16" s="120"/>
      <c r="W16" s="119"/>
      <c r="X16" s="257">
        <f t="shared" si="0"/>
        <v>1254</v>
      </c>
      <c r="Y16" s="258"/>
      <c r="Z16" s="259"/>
      <c r="AA16" s="55">
        <f t="shared" si="1"/>
        <v>0.10354223433242507</v>
      </c>
    </row>
    <row r="17" spans="2:42" ht="20.100000000000001" customHeight="1">
      <c r="B17" s="60">
        <v>4</v>
      </c>
      <c r="C17" s="61" t="s">
        <v>192</v>
      </c>
      <c r="D17" s="62"/>
      <c r="E17" s="9"/>
      <c r="H17" s="268">
        <v>381</v>
      </c>
      <c r="I17" s="269"/>
      <c r="J17" s="270">
        <v>435</v>
      </c>
      <c r="K17" s="269"/>
      <c r="L17" s="264"/>
      <c r="M17" s="261"/>
      <c r="N17" s="120"/>
      <c r="O17" s="120"/>
      <c r="P17" s="264"/>
      <c r="Q17" s="261"/>
      <c r="R17" s="264"/>
      <c r="S17" s="261"/>
      <c r="T17" s="264"/>
      <c r="U17" s="261"/>
      <c r="V17" s="120"/>
      <c r="W17" s="119"/>
      <c r="X17" s="257">
        <f t="shared" si="0"/>
        <v>816</v>
      </c>
      <c r="Y17" s="258"/>
      <c r="Z17" s="259"/>
      <c r="AA17" s="55">
        <f t="shared" si="1"/>
        <v>6.7376764924448843E-2</v>
      </c>
    </row>
    <row r="18" spans="2:42" ht="20.100000000000001" customHeight="1" thickBot="1">
      <c r="B18" s="68">
        <v>5</v>
      </c>
      <c r="C18" s="69" t="s">
        <v>193</v>
      </c>
      <c r="D18" s="70"/>
      <c r="E18" s="71"/>
      <c r="F18" s="72"/>
      <c r="G18" s="72"/>
      <c r="H18" s="280"/>
      <c r="I18" s="272"/>
      <c r="J18" s="281">
        <v>314</v>
      </c>
      <c r="K18" s="282"/>
      <c r="L18" s="281">
        <v>346</v>
      </c>
      <c r="M18" s="282"/>
      <c r="N18" s="281">
        <v>156</v>
      </c>
      <c r="O18" s="282"/>
      <c r="P18" s="271"/>
      <c r="Q18" s="272"/>
      <c r="R18" s="281">
        <v>107</v>
      </c>
      <c r="S18" s="282"/>
      <c r="T18" s="271"/>
      <c r="U18" s="272"/>
      <c r="V18" s="126"/>
      <c r="W18" s="121"/>
      <c r="X18" s="273">
        <f t="shared" si="0"/>
        <v>923</v>
      </c>
      <c r="Y18" s="274"/>
      <c r="Z18" s="275"/>
      <c r="AA18" s="56">
        <f t="shared" si="1"/>
        <v>7.6211708364296915E-2</v>
      </c>
    </row>
    <row r="19" spans="2:42" ht="27.75" customHeight="1" thickBot="1">
      <c r="B19" s="276" t="s">
        <v>194</v>
      </c>
      <c r="C19" s="277"/>
      <c r="D19" s="277"/>
      <c r="E19" s="277"/>
      <c r="F19" s="277"/>
      <c r="G19" s="277"/>
      <c r="H19" s="276">
        <f>SUM(H14:I18)</f>
        <v>381</v>
      </c>
      <c r="I19" s="278"/>
      <c r="J19" s="279">
        <f>SUM(J14:K18)</f>
        <v>3239</v>
      </c>
      <c r="K19" s="278"/>
      <c r="L19" s="279">
        <f>SUM(L14:M18)</f>
        <v>7273</v>
      </c>
      <c r="M19" s="278"/>
      <c r="N19" s="279">
        <f>SUM(N14:O18)</f>
        <v>156</v>
      </c>
      <c r="O19" s="278"/>
      <c r="P19" s="279">
        <f>SUM(P14:Q18)</f>
        <v>53</v>
      </c>
      <c r="Q19" s="278"/>
      <c r="R19" s="279">
        <f>SUM(R14:S18)</f>
        <v>895</v>
      </c>
      <c r="S19" s="278"/>
      <c r="T19" s="279">
        <f>SUM(T14:U18)</f>
        <v>11</v>
      </c>
      <c r="U19" s="278"/>
      <c r="V19" s="203">
        <f>V14</f>
        <v>84</v>
      </c>
      <c r="W19" s="122">
        <f>SUM(W14:W18)</f>
        <v>19</v>
      </c>
      <c r="X19" s="287">
        <f>SUM(H19:W19)</f>
        <v>12111</v>
      </c>
      <c r="Y19" s="288"/>
      <c r="Z19" s="289"/>
      <c r="AA19" s="10">
        <f t="shared" si="1"/>
        <v>1</v>
      </c>
    </row>
    <row r="20" spans="2:42" ht="25.5" customHeight="1" thickBot="1">
      <c r="B20" s="214" t="s">
        <v>178</v>
      </c>
      <c r="C20" s="215"/>
      <c r="D20" s="215"/>
      <c r="E20" s="215"/>
      <c r="F20" s="215"/>
      <c r="G20" s="290"/>
      <c r="H20" s="291">
        <f>H19/$X$19</f>
        <v>3.145900421104781E-2</v>
      </c>
      <c r="I20" s="292"/>
      <c r="J20" s="291">
        <f>J19/$X$19</f>
        <v>0.26744282057633556</v>
      </c>
      <c r="K20" s="292"/>
      <c r="L20" s="291">
        <f>L19/$X$19</f>
        <v>0.60052844521509374</v>
      </c>
      <c r="M20" s="292"/>
      <c r="N20" s="291">
        <f>N19/$X$19</f>
        <v>1.2880852117909338E-2</v>
      </c>
      <c r="O20" s="292"/>
      <c r="P20" s="291">
        <f>P19/$X$19</f>
        <v>4.3761869374948394E-3</v>
      </c>
      <c r="Q20" s="292"/>
      <c r="R20" s="291">
        <f>R19/$X$19</f>
        <v>7.3899760548261917E-2</v>
      </c>
      <c r="S20" s="292"/>
      <c r="T20" s="291">
        <f>T19/$X$19</f>
        <v>9.0826521344232513E-4</v>
      </c>
      <c r="U20" s="292"/>
      <c r="V20" s="57">
        <f>V19/$X$19</f>
        <v>6.9358434481050285E-3</v>
      </c>
      <c r="W20" s="57">
        <f>W19/$X$19</f>
        <v>1.5688217323094706E-3</v>
      </c>
      <c r="X20" s="293">
        <v>1</v>
      </c>
      <c r="Y20" s="294"/>
      <c r="Z20" s="295"/>
    </row>
    <row r="21" spans="2:42" ht="15" customHeight="1" thickBot="1"/>
    <row r="22" spans="2:42" ht="14.25" customHeight="1" thickBot="1">
      <c r="B22" s="73"/>
      <c r="H22" s="102"/>
      <c r="I22" s="73" t="s">
        <v>195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283"/>
      <c r="Z22" s="283"/>
      <c r="AF22" s="7" t="s">
        <v>180</v>
      </c>
      <c r="AI22" s="74">
        <f>H20</f>
        <v>3.145900421104781E-2</v>
      </c>
      <c r="AL22" s="7" t="s">
        <v>196</v>
      </c>
      <c r="AP22" s="74">
        <f>X14+Y22</f>
        <v>7882</v>
      </c>
    </row>
    <row r="23" spans="2:42" ht="14.25" customHeight="1" thickBot="1">
      <c r="G23" s="75"/>
      <c r="H23" s="75"/>
      <c r="I23" s="284" t="s">
        <v>197</v>
      </c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73"/>
      <c r="Y23" s="285">
        <v>4963</v>
      </c>
      <c r="Z23" s="286"/>
      <c r="AF23" s="7" t="s">
        <v>181</v>
      </c>
      <c r="AI23" s="74">
        <f>J20</f>
        <v>0.26744282057633556</v>
      </c>
      <c r="AL23" s="7" t="s">
        <v>198</v>
      </c>
      <c r="AP23" s="74">
        <f>X15</f>
        <v>1236</v>
      </c>
    </row>
    <row r="24" spans="2:42" ht="20.25" customHeight="1">
      <c r="AF24" s="7" t="s">
        <v>199</v>
      </c>
      <c r="AI24" s="74" t="e">
        <f>#REF!</f>
        <v>#REF!</v>
      </c>
      <c r="AL24" s="7" t="s">
        <v>200</v>
      </c>
      <c r="AP24" s="74">
        <f>X16</f>
        <v>1254</v>
      </c>
    </row>
    <row r="25" spans="2:42" ht="20.25" customHeight="1">
      <c r="AF25" s="7" t="s">
        <v>182</v>
      </c>
      <c r="AI25" s="74">
        <f>L20</f>
        <v>0.60052844521509374</v>
      </c>
      <c r="AL25" s="7" t="s">
        <v>201</v>
      </c>
      <c r="AP25" s="74">
        <f>X17</f>
        <v>816</v>
      </c>
    </row>
    <row r="26" spans="2:42" ht="11.25" customHeight="1">
      <c r="AF26" s="7" t="s">
        <v>186</v>
      </c>
      <c r="AI26" s="74">
        <f>P20</f>
        <v>4.3761869374948394E-3</v>
      </c>
      <c r="AL26" s="7" t="s">
        <v>202</v>
      </c>
      <c r="AP26" s="74">
        <f>X18</f>
        <v>923</v>
      </c>
    </row>
    <row r="27" spans="2:42">
      <c r="AF27" s="7" t="s">
        <v>187</v>
      </c>
      <c r="AI27" s="74">
        <f>R20</f>
        <v>7.3899760548261917E-2</v>
      </c>
      <c r="AL27" s="7" t="s">
        <v>203</v>
      </c>
      <c r="AP27" s="74">
        <f>X20</f>
        <v>1</v>
      </c>
    </row>
    <row r="28" spans="2:42">
      <c r="AF28" s="7" t="s">
        <v>188</v>
      </c>
      <c r="AI28" s="74">
        <f>T20</f>
        <v>9.0826521344232513E-4</v>
      </c>
    </row>
    <row r="44" spans="5:25">
      <c r="E44" s="7">
        <v>431</v>
      </c>
      <c r="F44" s="7">
        <v>2956</v>
      </c>
      <c r="G44" s="7">
        <v>109</v>
      </c>
      <c r="H44" s="7">
        <v>7079</v>
      </c>
      <c r="I44" s="7">
        <v>299</v>
      </c>
      <c r="J44" s="7">
        <v>1656</v>
      </c>
      <c r="K44" s="7">
        <v>45</v>
      </c>
      <c r="T44" s="7">
        <v>9161</v>
      </c>
      <c r="U44" s="7">
        <v>751</v>
      </c>
      <c r="W44" s="7">
        <v>1253</v>
      </c>
      <c r="X44" s="7">
        <v>1355</v>
      </c>
      <c r="Y44" s="7">
        <v>13483</v>
      </c>
    </row>
    <row r="45" spans="5:25">
      <c r="E45" s="7">
        <v>429</v>
      </c>
      <c r="F45" s="7">
        <v>3117</v>
      </c>
      <c r="G45" s="7">
        <v>134</v>
      </c>
      <c r="H45" s="7">
        <v>7913</v>
      </c>
      <c r="I45" s="7">
        <v>289</v>
      </c>
      <c r="J45" s="7">
        <v>1671</v>
      </c>
      <c r="K45" s="7">
        <v>58</v>
      </c>
    </row>
  </sheetData>
  <sheetProtection algorithmName="SHA-512" hashValue="XPJHtVfJWlFYx1ZtaYk8HOgpJlhmHLusU2+a1qcqBr+rvD3MXH2W0slygXnZJQVzkcs9bKF2PrJz4Dv4nhqnMA==" saltValue="UH5CVjDdrm1JkYeqyw8kXA==" spinCount="100000" sheet="1" objects="1" scenarios="1"/>
  <mergeCells count="76">
    <mergeCell ref="Y22:Z22"/>
    <mergeCell ref="I23:W23"/>
    <mergeCell ref="Y23:Z23"/>
    <mergeCell ref="X19:Z19"/>
    <mergeCell ref="B20:G20"/>
    <mergeCell ref="H20:I20"/>
    <mergeCell ref="J20:K20"/>
    <mergeCell ref="L20:M20"/>
    <mergeCell ref="N20:O20"/>
    <mergeCell ref="P20:Q20"/>
    <mergeCell ref="R20:S20"/>
    <mergeCell ref="T20:U20"/>
    <mergeCell ref="X20:Z20"/>
    <mergeCell ref="T18:U18"/>
    <mergeCell ref="X18:Z18"/>
    <mergeCell ref="B19:G19"/>
    <mergeCell ref="H19:I19"/>
    <mergeCell ref="J19:K19"/>
    <mergeCell ref="L19:M19"/>
    <mergeCell ref="N19:O19"/>
    <mergeCell ref="P19:Q19"/>
    <mergeCell ref="R19:S19"/>
    <mergeCell ref="T19:U19"/>
    <mergeCell ref="H18:I18"/>
    <mergeCell ref="J18:K18"/>
    <mergeCell ref="L18:M18"/>
    <mergeCell ref="N18:O18"/>
    <mergeCell ref="P18:Q18"/>
    <mergeCell ref="R18:S18"/>
    <mergeCell ref="N14:O14"/>
    <mergeCell ref="X16:Z16"/>
    <mergeCell ref="H17:I17"/>
    <mergeCell ref="J17:K17"/>
    <mergeCell ref="L17:M17"/>
    <mergeCell ref="P17:Q17"/>
    <mergeCell ref="R17:S17"/>
    <mergeCell ref="T17:U17"/>
    <mergeCell ref="X17:Z17"/>
    <mergeCell ref="H16:I16"/>
    <mergeCell ref="J16:K16"/>
    <mergeCell ref="L16:M16"/>
    <mergeCell ref="P16:Q16"/>
    <mergeCell ref="R16:S16"/>
    <mergeCell ref="T16:U16"/>
    <mergeCell ref="L13:M13"/>
    <mergeCell ref="P13:Q13"/>
    <mergeCell ref="X14:Z14"/>
    <mergeCell ref="H15:I15"/>
    <mergeCell ref="J15:K15"/>
    <mergeCell ref="L15:M15"/>
    <mergeCell ref="N15:O15"/>
    <mergeCell ref="P15:Q15"/>
    <mergeCell ref="R15:S15"/>
    <mergeCell ref="T15:U15"/>
    <mergeCell ref="X15:Z15"/>
    <mergeCell ref="R14:S14"/>
    <mergeCell ref="T14:U14"/>
    <mergeCell ref="H14:I14"/>
    <mergeCell ref="J14:K14"/>
    <mergeCell ref="L14:M14"/>
    <mergeCell ref="N13:O13"/>
    <mergeCell ref="P14:Q14"/>
    <mergeCell ref="A8:Z8"/>
    <mergeCell ref="A9:Z9"/>
    <mergeCell ref="AF10:AH10"/>
    <mergeCell ref="B11:B13"/>
    <mergeCell ref="H11:U11"/>
    <mergeCell ref="V11:V13"/>
    <mergeCell ref="W11:W13"/>
    <mergeCell ref="X11:Z13"/>
    <mergeCell ref="AA11:AA13"/>
    <mergeCell ref="H12:I13"/>
    <mergeCell ref="T13:U13"/>
    <mergeCell ref="R13:S13"/>
    <mergeCell ref="J12:K13"/>
    <mergeCell ref="L12:O12"/>
  </mergeCells>
  <printOptions horizontalCentered="1" verticalCentered="1"/>
  <pageMargins left="0.6692913385826772" right="0.43307086614173229" top="0.43307086614173229" bottom="0.70866141732283472" header="0.27559055118110237" footer="0.51181102362204722"/>
  <pageSetup scale="60" orientation="landscape" r:id="rId1"/>
  <headerFooter alignWithMargins="0">
    <oddHeader>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AO92"/>
  <sheetViews>
    <sheetView showGridLines="0" showZeros="0" zoomScale="80" zoomScaleNormal="80" zoomScaleSheetLayoutView="80" workbookViewId="0">
      <selection activeCell="B11" sqref="B11:B13"/>
    </sheetView>
  </sheetViews>
  <sheetFormatPr defaultColWidth="4.7109375" defaultRowHeight="13.15"/>
  <cols>
    <col min="1" max="1" width="3.28515625" style="7" customWidth="1"/>
    <col min="2" max="4" width="4.7109375" style="7" customWidth="1"/>
    <col min="5" max="6" width="5" style="7" customWidth="1"/>
    <col min="7" max="7" width="10.42578125" style="7" customWidth="1"/>
    <col min="8" max="8" width="5" style="7" customWidth="1"/>
    <col min="9" max="9" width="7" style="7" customWidth="1"/>
    <col min="10" max="10" width="5.140625" style="7" customWidth="1"/>
    <col min="11" max="11" width="7.42578125" style="7" customWidth="1"/>
    <col min="12" max="12" width="5" style="7" customWidth="1"/>
    <col min="13" max="15" width="7" style="7" customWidth="1"/>
    <col min="16" max="16" width="5" style="7" customWidth="1"/>
    <col min="17" max="17" width="7.7109375" style="7" customWidth="1"/>
    <col min="18" max="18" width="5" style="7" customWidth="1"/>
    <col min="19" max="19" width="6.85546875" style="7" customWidth="1"/>
    <col min="20" max="20" width="5" style="7" customWidth="1"/>
    <col min="21" max="21" width="6.28515625" style="7" customWidth="1"/>
    <col min="22" max="22" width="7.85546875" style="7" customWidth="1"/>
    <col min="23" max="23" width="8.28515625" style="7" customWidth="1"/>
    <col min="24" max="24" width="4.5703125" style="7" customWidth="1"/>
    <col min="25" max="25" width="7.28515625" style="7" customWidth="1"/>
    <col min="26" max="26" width="7.85546875" style="7" customWidth="1"/>
    <col min="27" max="27" width="15.28515625" style="7" customWidth="1"/>
    <col min="28" max="28" width="5" style="7" customWidth="1"/>
    <col min="29" max="29" width="4.7109375" style="7" customWidth="1"/>
    <col min="30" max="32" width="4.7109375" style="7" hidden="1" customWidth="1"/>
    <col min="33" max="33" width="6.85546875" style="7" hidden="1" customWidth="1"/>
    <col min="34" max="39" width="4.7109375" style="7" hidden="1" customWidth="1"/>
    <col min="40" max="41" width="8.42578125" style="7" hidden="1" customWidth="1"/>
    <col min="42" max="16384" width="4.7109375" style="7"/>
  </cols>
  <sheetData>
    <row r="7" spans="1:32">
      <c r="X7" s="14"/>
    </row>
    <row r="8" spans="1:32" ht="15.75" customHeight="1">
      <c r="A8" s="209" t="s">
        <v>172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</row>
    <row r="9" spans="1:32" ht="15.75" customHeight="1">
      <c r="A9" s="228" t="s">
        <v>204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</row>
    <row r="10" spans="1:32" ht="6.75" customHeight="1" thickBot="1">
      <c r="F10" s="58"/>
      <c r="G10" s="58"/>
      <c r="H10" s="58"/>
      <c r="I10" s="58"/>
      <c r="J10" s="58"/>
      <c r="K10" s="58"/>
      <c r="AC10" s="59"/>
      <c r="AD10" s="229"/>
      <c r="AE10" s="229"/>
      <c r="AF10" s="229"/>
    </row>
    <row r="11" spans="1:32" ht="18" customHeight="1" thickBot="1">
      <c r="B11" s="230" t="s">
        <v>5</v>
      </c>
      <c r="C11" s="153"/>
      <c r="D11" s="154"/>
      <c r="E11" s="154"/>
      <c r="F11" s="154"/>
      <c r="G11" s="154"/>
      <c r="H11" s="233" t="s">
        <v>174</v>
      </c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96"/>
      <c r="V11" s="235" t="s">
        <v>175</v>
      </c>
      <c r="W11" s="238" t="s">
        <v>176</v>
      </c>
      <c r="X11" s="241" t="s">
        <v>177</v>
      </c>
      <c r="Y11" s="242"/>
      <c r="Z11" s="243"/>
      <c r="AA11" s="250" t="s">
        <v>178</v>
      </c>
    </row>
    <row r="12" spans="1:32" ht="17.25" customHeight="1" thickBot="1">
      <c r="B12" s="231"/>
      <c r="C12" s="155" t="s">
        <v>179</v>
      </c>
      <c r="D12" s="156"/>
      <c r="E12" s="156"/>
      <c r="F12" s="156"/>
      <c r="G12" s="156"/>
      <c r="H12" s="252" t="s">
        <v>180</v>
      </c>
      <c r="I12" s="253"/>
      <c r="J12" s="252" t="s">
        <v>181</v>
      </c>
      <c r="K12" s="253"/>
      <c r="L12" s="224" t="s">
        <v>182</v>
      </c>
      <c r="M12" s="256"/>
      <c r="N12" s="256"/>
      <c r="O12" s="225"/>
      <c r="P12" s="157" t="s">
        <v>183</v>
      </c>
      <c r="Q12" s="158"/>
      <c r="R12" s="158"/>
      <c r="S12" s="158"/>
      <c r="T12" s="158"/>
      <c r="U12" s="158"/>
      <c r="V12" s="236"/>
      <c r="W12" s="239"/>
      <c r="X12" s="244"/>
      <c r="Y12" s="245"/>
      <c r="Z12" s="246"/>
      <c r="AA12" s="251"/>
    </row>
    <row r="13" spans="1:32" ht="20.25" customHeight="1" thickBot="1">
      <c r="B13" s="232"/>
      <c r="C13" s="159"/>
      <c r="D13" s="160"/>
      <c r="E13" s="161"/>
      <c r="F13" s="161"/>
      <c r="G13" s="160"/>
      <c r="H13" s="254"/>
      <c r="I13" s="255"/>
      <c r="J13" s="254"/>
      <c r="K13" s="255"/>
      <c r="L13" s="224" t="s">
        <v>184</v>
      </c>
      <c r="M13" s="225"/>
      <c r="N13" s="224" t="s">
        <v>185</v>
      </c>
      <c r="O13" s="225"/>
      <c r="P13" s="224" t="s">
        <v>186</v>
      </c>
      <c r="Q13" s="225"/>
      <c r="R13" s="224" t="s">
        <v>187</v>
      </c>
      <c r="S13" s="225"/>
      <c r="T13" s="224" t="s">
        <v>188</v>
      </c>
      <c r="U13" s="256"/>
      <c r="V13" s="237"/>
      <c r="W13" s="240"/>
      <c r="X13" s="247"/>
      <c r="Y13" s="248"/>
      <c r="Z13" s="249"/>
      <c r="AA13" s="251"/>
    </row>
    <row r="14" spans="1:32" ht="20.100000000000001" customHeight="1">
      <c r="B14" s="60">
        <v>1</v>
      </c>
      <c r="C14" s="61" t="s">
        <v>189</v>
      </c>
      <c r="D14" s="62"/>
      <c r="E14" s="9"/>
      <c r="H14" s="265"/>
      <c r="I14" s="266"/>
      <c r="J14" s="267"/>
      <c r="K14" s="266"/>
      <c r="L14" s="226">
        <v>7619</v>
      </c>
      <c r="M14" s="227"/>
      <c r="N14" s="267"/>
      <c r="O14" s="266"/>
      <c r="P14" s="297">
        <v>60</v>
      </c>
      <c r="Q14" s="298"/>
      <c r="R14" s="226">
        <v>836</v>
      </c>
      <c r="S14" s="227"/>
      <c r="T14" s="226">
        <v>10</v>
      </c>
      <c r="U14" s="227"/>
      <c r="V14" s="125">
        <v>110</v>
      </c>
      <c r="W14" s="118">
        <v>37</v>
      </c>
      <c r="X14" s="257">
        <f>SUM(H14:W14)</f>
        <v>8672</v>
      </c>
      <c r="Y14" s="258"/>
      <c r="Z14" s="259"/>
      <c r="AA14" s="55">
        <f>X14/$X$19</f>
        <v>0.65846621108580106</v>
      </c>
    </row>
    <row r="15" spans="1:32" ht="20.100000000000001" customHeight="1">
      <c r="B15" s="63">
        <v>2</v>
      </c>
      <c r="C15" s="64" t="s">
        <v>190</v>
      </c>
      <c r="D15" s="65"/>
      <c r="E15" s="66"/>
      <c r="F15" s="67"/>
      <c r="G15" s="67"/>
      <c r="H15" s="260"/>
      <c r="I15" s="261"/>
      <c r="J15" s="262">
        <v>1274</v>
      </c>
      <c r="K15" s="263"/>
      <c r="L15" s="264"/>
      <c r="M15" s="261"/>
      <c r="N15" s="264"/>
      <c r="O15" s="261"/>
      <c r="P15" s="264"/>
      <c r="Q15" s="261"/>
      <c r="R15" s="264"/>
      <c r="S15" s="261"/>
      <c r="T15" s="264"/>
      <c r="U15" s="261"/>
      <c r="V15" s="120"/>
      <c r="W15" s="119"/>
      <c r="X15" s="257">
        <f t="shared" ref="X15:X19" si="0">SUM(H15:W15)</f>
        <v>1274</v>
      </c>
      <c r="Y15" s="258"/>
      <c r="Z15" s="259"/>
      <c r="AA15" s="55">
        <f t="shared" ref="AA15:AA19" si="1">X15/$X$19</f>
        <v>9.6735003796507207E-2</v>
      </c>
    </row>
    <row r="16" spans="1:32" ht="20.100000000000001" customHeight="1">
      <c r="B16" s="63">
        <v>3</v>
      </c>
      <c r="C16" s="64" t="s">
        <v>191</v>
      </c>
      <c r="D16" s="65"/>
      <c r="E16" s="66"/>
      <c r="F16" s="67"/>
      <c r="G16" s="67"/>
      <c r="H16" s="260"/>
      <c r="I16" s="261"/>
      <c r="J16" s="262">
        <v>1351</v>
      </c>
      <c r="K16" s="263"/>
      <c r="L16" s="264"/>
      <c r="M16" s="261"/>
      <c r="N16" s="120"/>
      <c r="O16" s="120"/>
      <c r="P16" s="264"/>
      <c r="Q16" s="261"/>
      <c r="R16" s="264"/>
      <c r="S16" s="261"/>
      <c r="T16" s="264"/>
      <c r="U16" s="261"/>
      <c r="V16" s="120"/>
      <c r="W16" s="119"/>
      <c r="X16" s="257">
        <f t="shared" si="0"/>
        <v>1351</v>
      </c>
      <c r="Y16" s="258"/>
      <c r="Z16" s="259"/>
      <c r="AA16" s="55">
        <f t="shared" si="1"/>
        <v>0.10258162490508732</v>
      </c>
    </row>
    <row r="17" spans="2:40" ht="20.100000000000001" customHeight="1">
      <c r="B17" s="60">
        <v>4</v>
      </c>
      <c r="C17" s="61" t="s">
        <v>192</v>
      </c>
      <c r="D17" s="62"/>
      <c r="E17" s="9"/>
      <c r="H17" s="268">
        <v>388</v>
      </c>
      <c r="I17" s="269"/>
      <c r="J17" s="270">
        <v>448</v>
      </c>
      <c r="K17" s="269"/>
      <c r="L17" s="264"/>
      <c r="M17" s="261"/>
      <c r="N17" s="120"/>
      <c r="O17" s="120"/>
      <c r="P17" s="264"/>
      <c r="Q17" s="261"/>
      <c r="R17" s="264"/>
      <c r="S17" s="261"/>
      <c r="T17" s="264"/>
      <c r="U17" s="261"/>
      <c r="V17" s="120"/>
      <c r="W17" s="119"/>
      <c r="X17" s="257">
        <f t="shared" si="0"/>
        <v>836</v>
      </c>
      <c r="Y17" s="258"/>
      <c r="Z17" s="259"/>
      <c r="AA17" s="55">
        <f t="shared" si="1"/>
        <v>6.3477600607441148E-2</v>
      </c>
    </row>
    <row r="18" spans="2:40" ht="20.100000000000001" customHeight="1" thickBot="1">
      <c r="B18" s="68">
        <v>5</v>
      </c>
      <c r="C18" s="69" t="s">
        <v>193</v>
      </c>
      <c r="D18" s="70"/>
      <c r="E18" s="71"/>
      <c r="F18" s="72"/>
      <c r="G18" s="72"/>
      <c r="H18" s="280"/>
      <c r="I18" s="272"/>
      <c r="J18" s="281">
        <v>369</v>
      </c>
      <c r="K18" s="282"/>
      <c r="L18" s="281">
        <v>357</v>
      </c>
      <c r="M18" s="282"/>
      <c r="N18" s="281">
        <v>178</v>
      </c>
      <c r="O18" s="282"/>
      <c r="P18" s="271"/>
      <c r="Q18" s="272"/>
      <c r="R18" s="281">
        <v>133</v>
      </c>
      <c r="S18" s="282"/>
      <c r="T18" s="271"/>
      <c r="U18" s="272"/>
      <c r="V18" s="126"/>
      <c r="W18" s="121"/>
      <c r="X18" s="273">
        <f t="shared" si="0"/>
        <v>1037</v>
      </c>
      <c r="Y18" s="274"/>
      <c r="Z18" s="275"/>
      <c r="AA18" s="56">
        <f t="shared" si="1"/>
        <v>7.8739559605163253E-2</v>
      </c>
    </row>
    <row r="19" spans="2:40" ht="27.75" customHeight="1" thickBot="1">
      <c r="B19" s="276" t="s">
        <v>194</v>
      </c>
      <c r="C19" s="277"/>
      <c r="D19" s="277"/>
      <c r="E19" s="277"/>
      <c r="F19" s="277"/>
      <c r="G19" s="277"/>
      <c r="H19" s="276">
        <f>SUM(H14:I18)</f>
        <v>388</v>
      </c>
      <c r="I19" s="278"/>
      <c r="J19" s="279">
        <f>SUM(J14:K18)</f>
        <v>3442</v>
      </c>
      <c r="K19" s="278"/>
      <c r="L19" s="279">
        <f>SUM(L14:M18)</f>
        <v>7976</v>
      </c>
      <c r="M19" s="278"/>
      <c r="N19" s="279">
        <f>SUM(N14:O18)</f>
        <v>178</v>
      </c>
      <c r="O19" s="278"/>
      <c r="P19" s="279">
        <f>SUM(P14:Q18)</f>
        <v>60</v>
      </c>
      <c r="Q19" s="278"/>
      <c r="R19" s="279">
        <f>SUM(R14:S18)</f>
        <v>969</v>
      </c>
      <c r="S19" s="278"/>
      <c r="T19" s="279">
        <f>SUM(T14:U18)</f>
        <v>10</v>
      </c>
      <c r="U19" s="278"/>
      <c r="V19" s="203">
        <f>V14</f>
        <v>110</v>
      </c>
      <c r="W19" s="122">
        <f>SUM(W14:W18)</f>
        <v>37</v>
      </c>
      <c r="X19" s="287">
        <f t="shared" si="0"/>
        <v>13170</v>
      </c>
      <c r="Y19" s="288"/>
      <c r="Z19" s="289"/>
      <c r="AA19" s="10">
        <f t="shared" si="1"/>
        <v>1</v>
      </c>
    </row>
    <row r="20" spans="2:40" ht="25.5" customHeight="1" thickBot="1">
      <c r="B20" s="214" t="s">
        <v>178</v>
      </c>
      <c r="C20" s="215"/>
      <c r="D20" s="215"/>
      <c r="E20" s="215"/>
      <c r="F20" s="215"/>
      <c r="G20" s="290"/>
      <c r="H20" s="291">
        <f>H19/$X$19</f>
        <v>2.9460895975702353E-2</v>
      </c>
      <c r="I20" s="292"/>
      <c r="J20" s="291">
        <f>J19/$X$19</f>
        <v>0.2613515565679575</v>
      </c>
      <c r="K20" s="292"/>
      <c r="L20" s="291">
        <f>L19/$X$19</f>
        <v>0.60561883067577826</v>
      </c>
      <c r="M20" s="292"/>
      <c r="N20" s="291">
        <f>N19/$X$19</f>
        <v>1.3515565679574791E-2</v>
      </c>
      <c r="O20" s="292"/>
      <c r="P20" s="291">
        <f>P19/$X$19</f>
        <v>4.5558086560364463E-3</v>
      </c>
      <c r="Q20" s="292"/>
      <c r="R20" s="291">
        <f>R19/$X$19</f>
        <v>7.3576309794988609E-2</v>
      </c>
      <c r="S20" s="292"/>
      <c r="T20" s="291">
        <f>T19/$X$19</f>
        <v>7.5930144267274111E-4</v>
      </c>
      <c r="U20" s="292"/>
      <c r="V20" s="57">
        <f>V19/$X$19</f>
        <v>8.3523158694001516E-3</v>
      </c>
      <c r="W20" s="57">
        <f>W19/$X$19</f>
        <v>2.809415337889142E-3</v>
      </c>
      <c r="X20" s="293">
        <v>1</v>
      </c>
      <c r="Y20" s="294"/>
      <c r="Z20" s="295"/>
    </row>
    <row r="21" spans="2:40" ht="15" customHeight="1" thickBot="1"/>
    <row r="22" spans="2:40" ht="14.25" customHeight="1" thickBot="1">
      <c r="B22" s="73"/>
      <c r="H22" s="102"/>
      <c r="I22" s="73" t="s">
        <v>195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283"/>
      <c r="X22" s="283"/>
      <c r="AD22" s="7" t="s">
        <v>180</v>
      </c>
      <c r="AG22" s="74">
        <f>H20</f>
        <v>2.9460895975702353E-2</v>
      </c>
      <c r="AJ22" s="7" t="s">
        <v>196</v>
      </c>
      <c r="AN22" s="74">
        <f>U14+W22</f>
        <v>0</v>
      </c>
    </row>
    <row r="23" spans="2:40" ht="14.25" customHeight="1" thickBot="1">
      <c r="G23" s="75"/>
      <c r="H23" s="7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6"/>
      <c r="X23" s="76"/>
      <c r="Y23" s="7">
        <v>2200</v>
      </c>
      <c r="Z23" s="7" t="s">
        <v>205</v>
      </c>
      <c r="AD23" s="7" t="s">
        <v>181</v>
      </c>
      <c r="AG23" s="74">
        <f>J20</f>
        <v>0.2613515565679575</v>
      </c>
      <c r="AJ23" s="7" t="s">
        <v>198</v>
      </c>
      <c r="AN23" s="74">
        <f>U15</f>
        <v>0</v>
      </c>
    </row>
    <row r="24" spans="2:40" ht="14.25" customHeight="1" thickBot="1">
      <c r="G24" s="75"/>
      <c r="H24" s="75"/>
      <c r="I24" s="300" t="s">
        <v>206</v>
      </c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1"/>
      <c r="U24" s="214">
        <f>Y23+Y24</f>
        <v>6928</v>
      </c>
      <c r="V24" s="215"/>
      <c r="W24" s="302"/>
      <c r="X24" s="76"/>
      <c r="Y24" s="7">
        <v>4728</v>
      </c>
      <c r="Z24" s="7" t="s">
        <v>207</v>
      </c>
      <c r="AG24" s="74"/>
      <c r="AN24" s="74"/>
    </row>
    <row r="25" spans="2:40" ht="20.25" customHeight="1">
      <c r="AD25" s="7" t="s">
        <v>199</v>
      </c>
      <c r="AG25" s="74" t="e">
        <f>#REF!</f>
        <v>#REF!</v>
      </c>
      <c r="AJ25" s="7" t="s">
        <v>200</v>
      </c>
      <c r="AN25" s="74">
        <f>U16</f>
        <v>0</v>
      </c>
    </row>
    <row r="26" spans="2:40" ht="20.25" customHeight="1">
      <c r="AD26" s="7" t="s">
        <v>182</v>
      </c>
      <c r="AG26" s="74">
        <f>L20</f>
        <v>0.60561883067577826</v>
      </c>
      <c r="AJ26" s="7" t="s">
        <v>201</v>
      </c>
      <c r="AN26" s="74">
        <f>U17</f>
        <v>0</v>
      </c>
    </row>
    <row r="27" spans="2:40" ht="11.25" customHeight="1">
      <c r="AD27" s="7" t="s">
        <v>186</v>
      </c>
      <c r="AG27" s="74">
        <f>N20</f>
        <v>1.3515565679574791E-2</v>
      </c>
      <c r="AJ27" s="7" t="s">
        <v>202</v>
      </c>
      <c r="AN27" s="74">
        <f>U18</f>
        <v>0</v>
      </c>
    </row>
    <row r="28" spans="2:40">
      <c r="AD28" s="7" t="s">
        <v>187</v>
      </c>
      <c r="AG28" s="74">
        <f>P20</f>
        <v>4.5558086560364463E-3</v>
      </c>
      <c r="AJ28" s="7" t="s">
        <v>203</v>
      </c>
      <c r="AN28" s="74">
        <f>U20</f>
        <v>0</v>
      </c>
    </row>
    <row r="29" spans="2:40">
      <c r="AD29" s="7" t="s">
        <v>188</v>
      </c>
      <c r="AG29" s="74">
        <f>R20</f>
        <v>7.3576309794988609E-2</v>
      </c>
    </row>
    <row r="45" spans="5:23">
      <c r="R45" s="7">
        <v>10192</v>
      </c>
      <c r="S45" s="7">
        <v>807</v>
      </c>
      <c r="T45" s="7">
        <v>1301</v>
      </c>
      <c r="U45" s="7">
        <v>1497</v>
      </c>
      <c r="W45" s="7">
        <v>14787</v>
      </c>
    </row>
    <row r="46" spans="5:23">
      <c r="E46" s="7">
        <v>429</v>
      </c>
      <c r="F46" s="7">
        <v>3117</v>
      </c>
      <c r="G46" s="7">
        <v>134</v>
      </c>
      <c r="H46" s="7">
        <v>7913</v>
      </c>
      <c r="I46" s="7">
        <v>289</v>
      </c>
      <c r="J46" s="7">
        <v>1671</v>
      </c>
      <c r="K46" s="7">
        <v>58</v>
      </c>
    </row>
    <row r="53" spans="2:11" s="26" customFormat="1" ht="24.75" customHeight="1">
      <c r="B53" s="303"/>
      <c r="C53" s="303"/>
      <c r="D53" s="303"/>
      <c r="E53" s="303"/>
      <c r="F53" s="303"/>
      <c r="G53" s="303"/>
      <c r="H53" s="304"/>
      <c r="I53" s="304"/>
      <c r="J53" s="303"/>
      <c r="K53" s="303"/>
    </row>
    <row r="54" spans="2:11" s="26" customFormat="1" ht="24.75" customHeight="1">
      <c r="B54" s="303"/>
      <c r="C54" s="303"/>
      <c r="D54" s="303"/>
      <c r="E54" s="303"/>
      <c r="F54" s="303"/>
      <c r="G54" s="303"/>
      <c r="H54" s="303"/>
      <c r="I54" s="303"/>
      <c r="J54" s="303"/>
      <c r="K54" s="303"/>
    </row>
    <row r="55" spans="2:11">
      <c r="H55" s="77"/>
    </row>
    <row r="56" spans="2:11">
      <c r="H56" s="77"/>
    </row>
    <row r="57" spans="2:11">
      <c r="H57" s="77"/>
    </row>
    <row r="58" spans="2:11">
      <c r="H58" s="77"/>
    </row>
    <row r="59" spans="2:11">
      <c r="H59" s="77"/>
    </row>
    <row r="60" spans="2:11">
      <c r="H60" s="77"/>
    </row>
    <row r="61" spans="2:11">
      <c r="H61" s="77"/>
    </row>
    <row r="62" spans="2:11">
      <c r="H62" s="77"/>
    </row>
    <row r="63" spans="2:11">
      <c r="H63" s="77"/>
    </row>
    <row r="64" spans="2:11">
      <c r="H64" s="78"/>
    </row>
    <row r="65" spans="2:8">
      <c r="H65" s="78"/>
    </row>
    <row r="66" spans="2:8">
      <c r="H66" s="77"/>
    </row>
    <row r="67" spans="2:8">
      <c r="H67" s="77"/>
    </row>
    <row r="68" spans="2:8">
      <c r="H68" s="77"/>
    </row>
    <row r="69" spans="2:8">
      <c r="B69" s="8"/>
      <c r="H69" s="77"/>
    </row>
    <row r="70" spans="2:8">
      <c r="H70" s="77"/>
    </row>
    <row r="71" spans="2:8">
      <c r="B71" s="8"/>
      <c r="H71" s="77"/>
    </row>
    <row r="72" spans="2:8">
      <c r="B72" s="8"/>
      <c r="H72" s="77"/>
    </row>
    <row r="73" spans="2:8">
      <c r="H73" s="77"/>
    </row>
    <row r="74" spans="2:8">
      <c r="H74" s="77"/>
    </row>
    <row r="75" spans="2:8">
      <c r="H75" s="77"/>
    </row>
    <row r="76" spans="2:8">
      <c r="H76" s="77"/>
    </row>
    <row r="77" spans="2:8">
      <c r="H77" s="77"/>
    </row>
    <row r="78" spans="2:8">
      <c r="H78" s="77"/>
    </row>
    <row r="79" spans="2:8">
      <c r="H79" s="77"/>
    </row>
    <row r="80" spans="2:8">
      <c r="H80" s="77"/>
    </row>
    <row r="81" spans="2:11">
      <c r="H81" s="77"/>
    </row>
    <row r="82" spans="2:11">
      <c r="H82" s="77"/>
    </row>
    <row r="83" spans="2:11">
      <c r="H83" s="77"/>
    </row>
    <row r="84" spans="2:11" ht="19.5" customHeight="1">
      <c r="B84" s="299"/>
      <c r="C84" s="299"/>
      <c r="D84" s="299"/>
      <c r="E84" s="299"/>
      <c r="F84" s="299"/>
      <c r="G84" s="299"/>
      <c r="H84" s="299"/>
      <c r="I84" s="299"/>
      <c r="J84" s="299"/>
      <c r="K84" s="299"/>
    </row>
    <row r="85" spans="2:11">
      <c r="H85" s="14"/>
    </row>
    <row r="86" spans="2:11">
      <c r="H86" s="14"/>
    </row>
    <row r="87" spans="2:11">
      <c r="H87" s="14"/>
    </row>
    <row r="88" spans="2:11">
      <c r="H88" s="14"/>
    </row>
    <row r="89" spans="2:11">
      <c r="H89" s="14"/>
    </row>
    <row r="90" spans="2:11">
      <c r="H90" s="14"/>
    </row>
    <row r="91" spans="2:11">
      <c r="H91" s="14"/>
    </row>
    <row r="92" spans="2:11">
      <c r="H92" s="14"/>
    </row>
  </sheetData>
  <sheetProtection algorithmName="SHA-512" hashValue="iIp9DTM8ITRXxXQR0g5/q7hDIKO4LWZzn9hC55NdFrQFj4beLvddr/xEiX8VoEPDLAPAyYl9fTXu57de0l3GAA==" saltValue="SjZYXDWoQuQTR6b5fUw+Tw==" spinCount="100000" sheet="1" objects="1" scenarios="1"/>
  <mergeCells count="81">
    <mergeCell ref="V11:V13"/>
    <mergeCell ref="T19:U19"/>
    <mergeCell ref="X19:Z19"/>
    <mergeCell ref="T20:U20"/>
    <mergeCell ref="X20:Z20"/>
    <mergeCell ref="T18:U18"/>
    <mergeCell ref="T16:U16"/>
    <mergeCell ref="X16:Z16"/>
    <mergeCell ref="T17:U17"/>
    <mergeCell ref="X17:Z17"/>
    <mergeCell ref="X18:Z18"/>
    <mergeCell ref="T15:U15"/>
    <mergeCell ref="X15:Z15"/>
    <mergeCell ref="R15:S15"/>
    <mergeCell ref="T14:U14"/>
    <mergeCell ref="X14:Z14"/>
    <mergeCell ref="R14:S14"/>
    <mergeCell ref="B54:K54"/>
    <mergeCell ref="B19:G19"/>
    <mergeCell ref="H19:I19"/>
    <mergeCell ref="J19:K19"/>
    <mergeCell ref="L19:M19"/>
    <mergeCell ref="N19:O19"/>
    <mergeCell ref="P19:Q19"/>
    <mergeCell ref="R19:S19"/>
    <mergeCell ref="H18:I18"/>
    <mergeCell ref="J18:K18"/>
    <mergeCell ref="L18:M18"/>
    <mergeCell ref="N18:O18"/>
    <mergeCell ref="B84:K84"/>
    <mergeCell ref="R20:S20"/>
    <mergeCell ref="W22:X22"/>
    <mergeCell ref="I24:T24"/>
    <mergeCell ref="U24:W24"/>
    <mergeCell ref="B53:G53"/>
    <mergeCell ref="H53:I53"/>
    <mergeCell ref="J53:K53"/>
    <mergeCell ref="B20:G20"/>
    <mergeCell ref="H20:I20"/>
    <mergeCell ref="J20:K20"/>
    <mergeCell ref="L20:M20"/>
    <mergeCell ref="N20:O20"/>
    <mergeCell ref="P20:Q20"/>
    <mergeCell ref="P18:Q18"/>
    <mergeCell ref="R18:S18"/>
    <mergeCell ref="H17:I17"/>
    <mergeCell ref="J17:K17"/>
    <mergeCell ref="L17:M17"/>
    <mergeCell ref="P17:Q17"/>
    <mergeCell ref="R17:S17"/>
    <mergeCell ref="H16:I16"/>
    <mergeCell ref="J16:K16"/>
    <mergeCell ref="L16:M16"/>
    <mergeCell ref="P16:Q16"/>
    <mergeCell ref="R16:S16"/>
    <mergeCell ref="H14:I14"/>
    <mergeCell ref="J14:K14"/>
    <mergeCell ref="L14:M14"/>
    <mergeCell ref="N14:O14"/>
    <mergeCell ref="P14:Q14"/>
    <mergeCell ref="H15:I15"/>
    <mergeCell ref="J15:K15"/>
    <mergeCell ref="L15:M15"/>
    <mergeCell ref="N15:O15"/>
    <mergeCell ref="P15:Q15"/>
    <mergeCell ref="A8:X8"/>
    <mergeCell ref="A9:X9"/>
    <mergeCell ref="AD10:AF10"/>
    <mergeCell ref="B11:B13"/>
    <mergeCell ref="H12:I13"/>
    <mergeCell ref="J12:K13"/>
    <mergeCell ref="N13:O13"/>
    <mergeCell ref="P13:Q13"/>
    <mergeCell ref="R13:S13"/>
    <mergeCell ref="H11:U11"/>
    <mergeCell ref="W11:W13"/>
    <mergeCell ref="X11:Z13"/>
    <mergeCell ref="AA11:AA13"/>
    <mergeCell ref="L12:O12"/>
    <mergeCell ref="L13:M13"/>
    <mergeCell ref="T13:U13"/>
  </mergeCells>
  <printOptions horizontalCentered="1"/>
  <pageMargins left="0.47244094488188981" right="0.23622047244094491" top="0.6692913385826772" bottom="0.74803149606299213" header="0.51181102362204722" footer="0.35433070866141736"/>
  <pageSetup scale="65" orientation="landscape" horizontalDpi="4294967292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Q45"/>
  <sheetViews>
    <sheetView showGridLines="0" zoomScale="80" zoomScaleNormal="80" zoomScaleSheetLayoutView="80" workbookViewId="0">
      <selection activeCell="B11" sqref="B11:B13"/>
    </sheetView>
  </sheetViews>
  <sheetFormatPr defaultColWidth="4.7109375" defaultRowHeight="13.15"/>
  <cols>
    <col min="1" max="1" width="3.28515625" style="7" customWidth="1"/>
    <col min="2" max="4" width="4.7109375" style="7" customWidth="1"/>
    <col min="5" max="6" width="5" style="7" customWidth="1"/>
    <col min="7" max="7" width="10.42578125" style="7" customWidth="1"/>
    <col min="8" max="8" width="5" style="7" customWidth="1"/>
    <col min="9" max="9" width="6.42578125" style="7" customWidth="1"/>
    <col min="10" max="10" width="5" style="7" customWidth="1"/>
    <col min="11" max="11" width="7.42578125" style="7" customWidth="1"/>
    <col min="12" max="12" width="5" style="7" customWidth="1"/>
    <col min="13" max="15" width="7" style="7" customWidth="1"/>
    <col min="16" max="16" width="5" style="7" customWidth="1"/>
    <col min="17" max="17" width="7.7109375" style="7" customWidth="1"/>
    <col min="18" max="18" width="5" style="7" customWidth="1"/>
    <col min="19" max="19" width="6.85546875" style="7" customWidth="1"/>
    <col min="20" max="20" width="5" style="7" customWidth="1"/>
    <col min="21" max="21" width="6.28515625" style="7" customWidth="1"/>
    <col min="22" max="23" width="8.28515625" style="7" customWidth="1"/>
    <col min="24" max="24" width="4.5703125" style="7" customWidth="1"/>
    <col min="25" max="25" width="5" style="7" customWidth="1"/>
    <col min="26" max="26" width="6.42578125" style="7" customWidth="1"/>
    <col min="27" max="27" width="15.28515625" style="7" customWidth="1"/>
    <col min="28" max="28" width="5.5703125" style="7" customWidth="1"/>
    <col min="29" max="30" width="5" style="7" customWidth="1"/>
    <col min="31" max="31" width="4.7109375" style="7" customWidth="1"/>
    <col min="32" max="34" width="4.7109375" style="7" hidden="1" customWidth="1"/>
    <col min="35" max="35" width="6.85546875" style="7" hidden="1" customWidth="1"/>
    <col min="36" max="41" width="4.7109375" style="7" hidden="1" customWidth="1"/>
    <col min="42" max="43" width="8.42578125" style="7" hidden="1" customWidth="1"/>
    <col min="44" max="16384" width="4.7109375" style="7"/>
  </cols>
  <sheetData>
    <row r="7" spans="1:34">
      <c r="Z7" s="14"/>
    </row>
    <row r="8" spans="1:34" ht="15.75" customHeight="1">
      <c r="A8" s="209" t="s">
        <v>172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</row>
    <row r="9" spans="1:34" ht="15.75" customHeight="1">
      <c r="A9" s="228" t="s">
        <v>208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</row>
    <row r="10" spans="1:34" ht="6" customHeight="1" thickBot="1">
      <c r="F10" s="58"/>
      <c r="G10" s="58"/>
      <c r="H10" s="58"/>
      <c r="I10" s="58"/>
      <c r="J10" s="58"/>
      <c r="K10" s="58"/>
      <c r="AE10" s="59"/>
      <c r="AF10" s="229"/>
      <c r="AG10" s="229"/>
      <c r="AH10" s="229"/>
    </row>
    <row r="11" spans="1:34" ht="18" customHeight="1" thickBot="1">
      <c r="B11" s="230" t="s">
        <v>5</v>
      </c>
      <c r="C11" s="153"/>
      <c r="D11" s="154"/>
      <c r="E11" s="154"/>
      <c r="F11" s="154"/>
      <c r="G11" s="154"/>
      <c r="H11" s="233" t="s">
        <v>174</v>
      </c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5" t="s">
        <v>175</v>
      </c>
      <c r="W11" s="238" t="s">
        <v>176</v>
      </c>
      <c r="X11" s="241" t="s">
        <v>177</v>
      </c>
      <c r="Y11" s="242"/>
      <c r="Z11" s="243"/>
      <c r="AA11" s="250" t="s">
        <v>178</v>
      </c>
    </row>
    <row r="12" spans="1:34" ht="17.25" customHeight="1" thickBot="1">
      <c r="B12" s="231"/>
      <c r="C12" s="155" t="s">
        <v>179</v>
      </c>
      <c r="D12" s="156"/>
      <c r="E12" s="156"/>
      <c r="F12" s="156"/>
      <c r="G12" s="156"/>
      <c r="H12" s="252" t="s">
        <v>180</v>
      </c>
      <c r="I12" s="253"/>
      <c r="J12" s="252" t="s">
        <v>181</v>
      </c>
      <c r="K12" s="253"/>
      <c r="L12" s="224" t="s">
        <v>182</v>
      </c>
      <c r="M12" s="256"/>
      <c r="N12" s="256"/>
      <c r="O12" s="225"/>
      <c r="P12" s="157" t="s">
        <v>183</v>
      </c>
      <c r="Q12" s="158"/>
      <c r="R12" s="158"/>
      <c r="S12" s="158"/>
      <c r="T12" s="158"/>
      <c r="U12" s="158"/>
      <c r="V12" s="236"/>
      <c r="W12" s="239"/>
      <c r="X12" s="244"/>
      <c r="Y12" s="245"/>
      <c r="Z12" s="246"/>
      <c r="AA12" s="251"/>
    </row>
    <row r="13" spans="1:34" ht="20.25" customHeight="1" thickBot="1">
      <c r="B13" s="232"/>
      <c r="C13" s="159"/>
      <c r="D13" s="160"/>
      <c r="E13" s="161"/>
      <c r="F13" s="161"/>
      <c r="G13" s="160"/>
      <c r="H13" s="254"/>
      <c r="I13" s="255"/>
      <c r="J13" s="254"/>
      <c r="K13" s="255"/>
      <c r="L13" s="224" t="s">
        <v>184</v>
      </c>
      <c r="M13" s="225"/>
      <c r="N13" s="224" t="s">
        <v>185</v>
      </c>
      <c r="O13" s="225"/>
      <c r="P13" s="224" t="s">
        <v>186</v>
      </c>
      <c r="Q13" s="225"/>
      <c r="R13" s="224" t="s">
        <v>187</v>
      </c>
      <c r="S13" s="225"/>
      <c r="T13" s="224" t="s">
        <v>188</v>
      </c>
      <c r="U13" s="256"/>
      <c r="V13" s="237"/>
      <c r="W13" s="240"/>
      <c r="X13" s="247"/>
      <c r="Y13" s="248"/>
      <c r="Z13" s="249"/>
      <c r="AA13" s="251"/>
    </row>
    <row r="14" spans="1:34" ht="20.100000000000001" customHeight="1">
      <c r="B14" s="60">
        <v>1</v>
      </c>
      <c r="C14" s="61" t="s">
        <v>189</v>
      </c>
      <c r="D14" s="62"/>
      <c r="E14" s="9"/>
      <c r="H14" s="265"/>
      <c r="I14" s="266"/>
      <c r="J14" s="267"/>
      <c r="K14" s="266"/>
      <c r="L14" s="226">
        <v>7238</v>
      </c>
      <c r="M14" s="227"/>
      <c r="N14" s="267"/>
      <c r="O14" s="266"/>
      <c r="P14" s="226">
        <v>66</v>
      </c>
      <c r="Q14" s="227"/>
      <c r="R14" s="226">
        <v>899</v>
      </c>
      <c r="S14" s="227"/>
      <c r="T14" s="226">
        <v>4</v>
      </c>
      <c r="U14" s="227"/>
      <c r="V14" s="125">
        <v>103</v>
      </c>
      <c r="W14" s="118">
        <v>13</v>
      </c>
      <c r="X14" s="257">
        <f>SUM(H14:W14)</f>
        <v>8323</v>
      </c>
      <c r="Y14" s="258"/>
      <c r="Z14" s="259"/>
      <c r="AA14" s="55">
        <f>X14/$X$19</f>
        <v>0.66155313568078844</v>
      </c>
    </row>
    <row r="15" spans="1:34" ht="20.100000000000001" customHeight="1">
      <c r="B15" s="63">
        <v>2</v>
      </c>
      <c r="C15" s="64" t="s">
        <v>190</v>
      </c>
      <c r="D15" s="65"/>
      <c r="E15" s="66"/>
      <c r="F15" s="67"/>
      <c r="G15" s="67"/>
      <c r="H15" s="260"/>
      <c r="I15" s="261"/>
      <c r="J15" s="262">
        <v>1183</v>
      </c>
      <c r="K15" s="263"/>
      <c r="L15" s="264"/>
      <c r="M15" s="261"/>
      <c r="N15" s="264"/>
      <c r="O15" s="261"/>
      <c r="P15" s="264"/>
      <c r="Q15" s="261"/>
      <c r="R15" s="264"/>
      <c r="S15" s="261"/>
      <c r="T15" s="264"/>
      <c r="U15" s="261"/>
      <c r="V15" s="120"/>
      <c r="W15" s="119"/>
      <c r="X15" s="257">
        <f t="shared" ref="X15:X18" si="0">SUM(H15:W15)</f>
        <v>1183</v>
      </c>
      <c r="Y15" s="258"/>
      <c r="Z15" s="259"/>
      <c r="AA15" s="55">
        <f t="shared" ref="AA15:AA19" si="1">X15/$X$19</f>
        <v>9.4030681185915274E-2</v>
      </c>
    </row>
    <row r="16" spans="1:34" ht="20.100000000000001" customHeight="1">
      <c r="B16" s="63">
        <v>3</v>
      </c>
      <c r="C16" s="64" t="s">
        <v>191</v>
      </c>
      <c r="D16" s="65"/>
      <c r="E16" s="66"/>
      <c r="F16" s="67"/>
      <c r="G16" s="67"/>
      <c r="H16" s="260"/>
      <c r="I16" s="261"/>
      <c r="J16" s="262">
        <v>1295</v>
      </c>
      <c r="K16" s="263"/>
      <c r="L16" s="264"/>
      <c r="M16" s="261"/>
      <c r="N16" s="120"/>
      <c r="O16" s="120"/>
      <c r="P16" s="264"/>
      <c r="Q16" s="261"/>
      <c r="R16" s="264"/>
      <c r="S16" s="261"/>
      <c r="T16" s="264"/>
      <c r="U16" s="261"/>
      <c r="V16" s="120"/>
      <c r="W16" s="119"/>
      <c r="X16" s="257">
        <f t="shared" si="0"/>
        <v>1295</v>
      </c>
      <c r="Y16" s="258"/>
      <c r="Z16" s="259"/>
      <c r="AA16" s="55">
        <f t="shared" si="1"/>
        <v>0.10293299419759956</v>
      </c>
    </row>
    <row r="17" spans="2:42" ht="20.100000000000001" customHeight="1">
      <c r="B17" s="60">
        <v>4</v>
      </c>
      <c r="C17" s="61" t="s">
        <v>192</v>
      </c>
      <c r="D17" s="62"/>
      <c r="E17" s="9"/>
      <c r="H17" s="268">
        <v>376</v>
      </c>
      <c r="I17" s="269"/>
      <c r="J17" s="270">
        <v>417</v>
      </c>
      <c r="K17" s="269"/>
      <c r="L17" s="264"/>
      <c r="M17" s="261"/>
      <c r="N17" s="120"/>
      <c r="O17" s="120"/>
      <c r="P17" s="264"/>
      <c r="Q17" s="261"/>
      <c r="R17" s="264"/>
      <c r="S17" s="261"/>
      <c r="T17" s="264"/>
      <c r="U17" s="261"/>
      <c r="V17" s="120"/>
      <c r="W17" s="119"/>
      <c r="X17" s="257">
        <f t="shared" si="0"/>
        <v>793</v>
      </c>
      <c r="Y17" s="258"/>
      <c r="Z17" s="259"/>
      <c r="AA17" s="55">
        <f t="shared" si="1"/>
        <v>6.3031555520228918E-2</v>
      </c>
    </row>
    <row r="18" spans="2:42" ht="20.100000000000001" customHeight="1" thickBot="1">
      <c r="B18" s="68">
        <v>5</v>
      </c>
      <c r="C18" s="69" t="s">
        <v>193</v>
      </c>
      <c r="D18" s="70"/>
      <c r="E18" s="71"/>
      <c r="F18" s="72"/>
      <c r="G18" s="72"/>
      <c r="H18" s="280"/>
      <c r="I18" s="272"/>
      <c r="J18" s="281">
        <v>358</v>
      </c>
      <c r="K18" s="282"/>
      <c r="L18" s="281">
        <v>315</v>
      </c>
      <c r="M18" s="282"/>
      <c r="N18" s="281">
        <v>170</v>
      </c>
      <c r="O18" s="282"/>
      <c r="P18" s="271"/>
      <c r="Q18" s="272"/>
      <c r="R18" s="281">
        <v>144</v>
      </c>
      <c r="S18" s="282"/>
      <c r="T18" s="271"/>
      <c r="U18" s="272"/>
      <c r="V18" s="126"/>
      <c r="W18" s="121"/>
      <c r="X18" s="273">
        <f t="shared" si="0"/>
        <v>987</v>
      </c>
      <c r="Y18" s="274"/>
      <c r="Z18" s="275"/>
      <c r="AA18" s="56">
        <f t="shared" si="1"/>
        <v>7.8451633415467764E-2</v>
      </c>
    </row>
    <row r="19" spans="2:42" ht="27.75" customHeight="1" thickBot="1">
      <c r="B19" s="276" t="s">
        <v>194</v>
      </c>
      <c r="C19" s="277"/>
      <c r="D19" s="277"/>
      <c r="E19" s="277"/>
      <c r="F19" s="277"/>
      <c r="G19" s="277"/>
      <c r="H19" s="276">
        <f>SUM(H14:I18)</f>
        <v>376</v>
      </c>
      <c r="I19" s="278"/>
      <c r="J19" s="279">
        <f>SUM(J14:K18)</f>
        <v>3253</v>
      </c>
      <c r="K19" s="278"/>
      <c r="L19" s="279">
        <f>SUM(L14:M18)</f>
        <v>7553</v>
      </c>
      <c r="M19" s="278"/>
      <c r="N19" s="279">
        <f>SUM(N14:O18)</f>
        <v>170</v>
      </c>
      <c r="O19" s="278"/>
      <c r="P19" s="279">
        <f>SUM(P14:Q18)</f>
        <v>66</v>
      </c>
      <c r="Q19" s="278"/>
      <c r="R19" s="279">
        <f>SUM(R14:S18)</f>
        <v>1043</v>
      </c>
      <c r="S19" s="278"/>
      <c r="T19" s="279">
        <f>SUM(T14:U18)</f>
        <v>4</v>
      </c>
      <c r="U19" s="278"/>
      <c r="V19" s="203">
        <f>V14</f>
        <v>103</v>
      </c>
      <c r="W19" s="122">
        <f>SUM(W14:W18)</f>
        <v>13</v>
      </c>
      <c r="X19" s="287">
        <f>SUM(H19:W19)</f>
        <v>12581</v>
      </c>
      <c r="Y19" s="288"/>
      <c r="Z19" s="289"/>
      <c r="AA19" s="10">
        <f t="shared" si="1"/>
        <v>1</v>
      </c>
    </row>
    <row r="20" spans="2:42" ht="25.5" customHeight="1" thickBot="1">
      <c r="B20" s="214" t="s">
        <v>178</v>
      </c>
      <c r="C20" s="215"/>
      <c r="D20" s="215"/>
      <c r="E20" s="215"/>
      <c r="F20" s="215"/>
      <c r="G20" s="290"/>
      <c r="H20" s="291">
        <f>H19/$X$19</f>
        <v>2.9886336539225816E-2</v>
      </c>
      <c r="I20" s="292"/>
      <c r="J20" s="291">
        <f>J19/$X$19</f>
        <v>0.25856450202686593</v>
      </c>
      <c r="K20" s="292"/>
      <c r="L20" s="291">
        <f>L19/$X$19</f>
        <v>0.60034973372545908</v>
      </c>
      <c r="M20" s="292"/>
      <c r="N20" s="291">
        <f>N19/$X$19</f>
        <v>1.3512439392735076E-2</v>
      </c>
      <c r="O20" s="292"/>
      <c r="P20" s="291">
        <f>P19/$X$19</f>
        <v>5.2460058818853831E-3</v>
      </c>
      <c r="Q20" s="292"/>
      <c r="R20" s="291">
        <f>R19/$X$19</f>
        <v>8.2902789921309908E-2</v>
      </c>
      <c r="S20" s="292"/>
      <c r="T20" s="291">
        <f>T19/$X$19</f>
        <v>3.179397504172959E-4</v>
      </c>
      <c r="U20" s="292"/>
      <c r="V20" s="57">
        <f>V19/$X$19</f>
        <v>8.1869485732453708E-3</v>
      </c>
      <c r="W20" s="57">
        <f>W19/$X$19</f>
        <v>1.0333041888562118E-3</v>
      </c>
      <c r="X20" s="293">
        <v>1</v>
      </c>
      <c r="Y20" s="294"/>
      <c r="Z20" s="295"/>
    </row>
    <row r="21" spans="2:42" ht="15" customHeight="1" thickBot="1"/>
    <row r="22" spans="2:42" ht="14.25" customHeight="1" thickBot="1">
      <c r="B22" s="73"/>
      <c r="H22" s="102"/>
      <c r="I22" s="73" t="s">
        <v>195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283"/>
      <c r="Z22" s="283"/>
      <c r="AA22" s="7">
        <v>7512</v>
      </c>
      <c r="AB22" s="7" t="s">
        <v>205</v>
      </c>
      <c r="AF22" s="7" t="s">
        <v>180</v>
      </c>
      <c r="AI22" s="74">
        <f>H20</f>
        <v>2.9886336539225816E-2</v>
      </c>
      <c r="AL22" s="7" t="s">
        <v>196</v>
      </c>
      <c r="AP22" s="74">
        <f>X14+Y22</f>
        <v>8323</v>
      </c>
    </row>
    <row r="23" spans="2:42" ht="14.25" customHeight="1" thickBot="1">
      <c r="G23" s="75"/>
      <c r="H23" s="75"/>
      <c r="I23" s="284" t="s">
        <v>209</v>
      </c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73"/>
      <c r="Y23" s="285">
        <f>+AA23+AA22</f>
        <v>7661</v>
      </c>
      <c r="Z23" s="286"/>
      <c r="AA23" s="7">
        <v>149</v>
      </c>
      <c r="AB23" s="7" t="s">
        <v>207</v>
      </c>
      <c r="AF23" s="7" t="s">
        <v>181</v>
      </c>
      <c r="AI23" s="74">
        <f>J20</f>
        <v>0.25856450202686593</v>
      </c>
      <c r="AL23" s="7" t="s">
        <v>198</v>
      </c>
      <c r="AP23" s="74">
        <f>X15</f>
        <v>1183</v>
      </c>
    </row>
    <row r="24" spans="2:42" ht="20.25" customHeight="1">
      <c r="AF24" s="7" t="s">
        <v>199</v>
      </c>
      <c r="AI24" s="74" t="e">
        <f>#REF!</f>
        <v>#REF!</v>
      </c>
      <c r="AL24" s="7" t="s">
        <v>200</v>
      </c>
      <c r="AP24" s="74">
        <f>X16</f>
        <v>1295</v>
      </c>
    </row>
    <row r="25" spans="2:42" ht="20.25" customHeight="1">
      <c r="AF25" s="7" t="s">
        <v>182</v>
      </c>
      <c r="AI25" s="74">
        <f>L20</f>
        <v>0.60034973372545908</v>
      </c>
      <c r="AL25" s="7" t="s">
        <v>201</v>
      </c>
      <c r="AP25" s="74">
        <f>X17</f>
        <v>793</v>
      </c>
    </row>
    <row r="26" spans="2:42" ht="11.25" customHeight="1">
      <c r="AF26" s="7" t="s">
        <v>186</v>
      </c>
      <c r="AI26" s="74">
        <f>P20</f>
        <v>5.2460058818853831E-3</v>
      </c>
      <c r="AL26" s="7" t="s">
        <v>202</v>
      </c>
      <c r="AP26" s="74">
        <f>X18</f>
        <v>987</v>
      </c>
    </row>
    <row r="27" spans="2:42">
      <c r="AF27" s="7" t="s">
        <v>187</v>
      </c>
      <c r="AI27" s="74">
        <f>R20</f>
        <v>8.2902789921309908E-2</v>
      </c>
      <c r="AL27" s="7" t="s">
        <v>203</v>
      </c>
      <c r="AP27" s="74">
        <f>X20</f>
        <v>1</v>
      </c>
    </row>
    <row r="28" spans="2:42">
      <c r="AF28" s="7" t="s">
        <v>188</v>
      </c>
      <c r="AI28" s="74">
        <f>T20</f>
        <v>3.179397504172959E-4</v>
      </c>
    </row>
    <row r="44" spans="5:25">
      <c r="E44" s="7">
        <v>431</v>
      </c>
      <c r="F44" s="7">
        <v>2956</v>
      </c>
      <c r="G44" s="7">
        <v>109</v>
      </c>
      <c r="H44" s="7">
        <v>7079</v>
      </c>
      <c r="I44" s="7">
        <v>299</v>
      </c>
      <c r="J44" s="7">
        <v>1656</v>
      </c>
      <c r="K44" s="7">
        <v>45</v>
      </c>
      <c r="T44" s="7">
        <v>9161</v>
      </c>
      <c r="U44" s="7">
        <v>751</v>
      </c>
      <c r="W44" s="7">
        <v>1253</v>
      </c>
      <c r="X44" s="7">
        <v>1355</v>
      </c>
      <c r="Y44" s="7">
        <v>13483</v>
      </c>
    </row>
    <row r="45" spans="5:25">
      <c r="E45" s="7">
        <v>429</v>
      </c>
      <c r="F45" s="7">
        <v>3117</v>
      </c>
      <c r="G45" s="7">
        <v>134</v>
      </c>
      <c r="H45" s="7">
        <v>7913</v>
      </c>
      <c r="I45" s="7">
        <v>289</v>
      </c>
      <c r="J45" s="7">
        <v>1671</v>
      </c>
      <c r="K45" s="7">
        <v>58</v>
      </c>
    </row>
  </sheetData>
  <sheetProtection algorithmName="SHA-512" hashValue="sq5RSNQpTp3Jsezo3pfjt67Zd6GlSkZd160QjLRe/W3XHzBSTcjAJv12/RYigK8DHDbjezkuZ5MZ+tQWy09R0Q==" saltValue="N1WDuzqMyjTuEOLbuGSsmA==" spinCount="100000" sheet="1" objects="1" scenarios="1"/>
  <mergeCells count="76">
    <mergeCell ref="N19:O19"/>
    <mergeCell ref="N20:O20"/>
    <mergeCell ref="N13:O13"/>
    <mergeCell ref="N14:O14"/>
    <mergeCell ref="N15:O15"/>
    <mergeCell ref="T20:U20"/>
    <mergeCell ref="X20:Z20"/>
    <mergeCell ref="Y22:Z22"/>
    <mergeCell ref="I23:W23"/>
    <mergeCell ref="Y23:Z23"/>
    <mergeCell ref="R20:S20"/>
    <mergeCell ref="B20:G20"/>
    <mergeCell ref="H20:I20"/>
    <mergeCell ref="J20:K20"/>
    <mergeCell ref="L20:M20"/>
    <mergeCell ref="P20:Q20"/>
    <mergeCell ref="X18:Z18"/>
    <mergeCell ref="B19:G19"/>
    <mergeCell ref="H19:I19"/>
    <mergeCell ref="J19:K19"/>
    <mergeCell ref="L19:M19"/>
    <mergeCell ref="P19:Q19"/>
    <mergeCell ref="R19:S19"/>
    <mergeCell ref="T19:U19"/>
    <mergeCell ref="X19:Z19"/>
    <mergeCell ref="H18:I18"/>
    <mergeCell ref="J18:K18"/>
    <mergeCell ref="L18:M18"/>
    <mergeCell ref="P18:Q18"/>
    <mergeCell ref="R18:S18"/>
    <mergeCell ref="T18:U18"/>
    <mergeCell ref="N18:O18"/>
    <mergeCell ref="X16:Z16"/>
    <mergeCell ref="H17:I17"/>
    <mergeCell ref="J17:K17"/>
    <mergeCell ref="L17:M17"/>
    <mergeCell ref="P17:Q17"/>
    <mergeCell ref="R17:S17"/>
    <mergeCell ref="T17:U17"/>
    <mergeCell ref="X17:Z17"/>
    <mergeCell ref="H16:I16"/>
    <mergeCell ref="J16:K16"/>
    <mergeCell ref="L16:M16"/>
    <mergeCell ref="P16:Q16"/>
    <mergeCell ref="R16:S16"/>
    <mergeCell ref="T16:U16"/>
    <mergeCell ref="T14:U14"/>
    <mergeCell ref="X14:Z14"/>
    <mergeCell ref="H15:I15"/>
    <mergeCell ref="J15:K15"/>
    <mergeCell ref="L15:M15"/>
    <mergeCell ref="P15:Q15"/>
    <mergeCell ref="R15:S15"/>
    <mergeCell ref="T15:U15"/>
    <mergeCell ref="X15:Z15"/>
    <mergeCell ref="H14:I14"/>
    <mergeCell ref="J14:K14"/>
    <mergeCell ref="L14:M14"/>
    <mergeCell ref="P14:Q14"/>
    <mergeCell ref="R14:S14"/>
    <mergeCell ref="A8:Z8"/>
    <mergeCell ref="A9:Z9"/>
    <mergeCell ref="AF10:AH10"/>
    <mergeCell ref="B11:B13"/>
    <mergeCell ref="H11:U11"/>
    <mergeCell ref="W11:W13"/>
    <mergeCell ref="X11:Z13"/>
    <mergeCell ref="AA11:AA13"/>
    <mergeCell ref="H12:I13"/>
    <mergeCell ref="J12:K13"/>
    <mergeCell ref="P13:Q13"/>
    <mergeCell ref="R13:S13"/>
    <mergeCell ref="T13:U13"/>
    <mergeCell ref="L12:O12"/>
    <mergeCell ref="L13:M13"/>
    <mergeCell ref="V11:V13"/>
  </mergeCells>
  <printOptions horizontalCentered="1" verticalCentered="1"/>
  <pageMargins left="0.6692913385826772" right="0.43307086614173229" top="0.43307086614173229" bottom="0.70866141732283472" header="0.27559055118110237" footer="0.51181102362204722"/>
  <pageSetup scale="60" orientation="landscape" r:id="rId1"/>
  <headerFooter alignWithMargins="0">
    <oddHeader>&amp;A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CE8E6E-FB48-4FDC-A10E-D855732437F0}"/>
</file>

<file path=customXml/itemProps2.xml><?xml version="1.0" encoding="utf-8"?>
<ds:datastoreItem xmlns:ds="http://schemas.openxmlformats.org/officeDocument/2006/customXml" ds:itemID="{C88E1D83-9EAD-4996-ACC5-50BFA337A5B6}"/>
</file>

<file path=customXml/itemProps3.xml><?xml version="1.0" encoding="utf-8"?>
<ds:datastoreItem xmlns:ds="http://schemas.openxmlformats.org/officeDocument/2006/customXml" ds:itemID="{6DE5C35F-D8A9-4319-8A28-0AE935C0F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FAM. LOPEZ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LOPEZ FRANCO</dc:creator>
  <cp:keywords/>
  <dc:description/>
  <cp:lastModifiedBy>María Daniela Esparza Olmos</cp:lastModifiedBy>
  <cp:revision/>
  <dcterms:created xsi:type="dcterms:W3CDTF">2000-02-01T00:29:10Z</dcterms:created>
  <dcterms:modified xsi:type="dcterms:W3CDTF">2023-06-22T20:43:59Z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