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F620F067-A4CF-45D4-AFC3-AC20C738E237}" xr6:coauthVersionLast="36" xr6:coauthVersionMax="36" xr10:uidLastSave="{00000000-0000-0000-0000-000000000000}"/>
  <bookViews>
    <workbookView xWindow="0" yWindow="0" windowWidth="19200" windowHeight="7548" tabRatio="870" xr2:uid="{00000000-000D-0000-FFFF-FFFF00000000}"/>
  </bookViews>
  <sheets>
    <sheet name="Estadísticas Generales" sheetId="3" r:id="rId1"/>
    <sheet name="Consultas Biblioteca" sheetId="4" r:id="rId2"/>
  </sheets>
  <definedNames>
    <definedName name="_xlnm.Print_Area" localSheetId="1">'Consultas Biblioteca'!$A$1:$J$9</definedName>
    <definedName name="_xlnm.Print_Area" localSheetId="0">'Estadísticas Generales'!$A$1:$J$143</definedName>
  </definedNames>
  <calcPr calcId="191029"/>
</workbook>
</file>

<file path=xl/calcChain.xml><?xml version="1.0" encoding="utf-8"?>
<calcChain xmlns="http://schemas.openxmlformats.org/spreadsheetml/2006/main">
  <c r="D87" i="3" l="1"/>
  <c r="I88" i="3"/>
  <c r="E87" i="3" l="1"/>
  <c r="D117" i="3" l="1"/>
  <c r="D116" i="3"/>
  <c r="F112" i="3"/>
  <c r="D77" i="4" l="1"/>
  <c r="I64" i="4"/>
  <c r="F64" i="4"/>
  <c r="D75" i="4"/>
  <c r="I62" i="4"/>
  <c r="I60" i="4"/>
  <c r="F60" i="4"/>
  <c r="E64" i="3" l="1"/>
  <c r="F108" i="3" l="1"/>
  <c r="E65" i="3"/>
  <c r="E43" i="3"/>
  <c r="E42" i="3"/>
  <c r="E41" i="3"/>
  <c r="E40" i="3"/>
  <c r="E39" i="3"/>
  <c r="D39" i="3"/>
  <c r="E17" i="3"/>
  <c r="E16" i="3"/>
  <c r="E15" i="3"/>
  <c r="E14" i="3"/>
  <c r="E13" i="3"/>
  <c r="D13" i="3"/>
  <c r="D16" i="3" l="1"/>
  <c r="F111" i="3" l="1"/>
  <c r="F110" i="3"/>
  <c r="F116" i="3" s="1"/>
  <c r="F109" i="3"/>
  <c r="F117" i="3" s="1"/>
  <c r="E111" i="3" l="1"/>
  <c r="E110" i="3"/>
  <c r="E109" i="3"/>
  <c r="E117" i="3" s="1"/>
  <c r="E108" i="3"/>
  <c r="E116" i="3" s="1"/>
  <c r="D65" i="3"/>
  <c r="D64" i="3"/>
  <c r="D43" i="3"/>
  <c r="D42" i="3"/>
  <c r="D41" i="3"/>
  <c r="D40" i="3"/>
  <c r="D17" i="3"/>
  <c r="D15" i="3"/>
  <c r="D14" i="3"/>
  <c r="G66" i="3" l="1"/>
  <c r="I66" i="3"/>
  <c r="I44" i="3" l="1"/>
  <c r="I18" i="3"/>
  <c r="D44" i="3" l="1"/>
  <c r="C44" i="3"/>
  <c r="E44" i="3" l="1"/>
  <c r="D18" i="3" l="1"/>
  <c r="D66" i="3" l="1"/>
  <c r="H44" i="3"/>
  <c r="G44" i="3"/>
  <c r="G18" i="3"/>
  <c r="C18" i="3"/>
  <c r="H18" i="3" l="1"/>
  <c r="E18" i="3" l="1"/>
  <c r="H66" i="3"/>
  <c r="E66" i="3"/>
  <c r="C66" i="3"/>
</calcChain>
</file>

<file path=xl/sharedStrings.xml><?xml version="1.0" encoding="utf-8"?>
<sst xmlns="http://schemas.openxmlformats.org/spreadsheetml/2006/main" count="162" uniqueCount="98">
  <si>
    <t>VOLÚMENES</t>
  </si>
  <si>
    <t>SALAMANCA</t>
  </si>
  <si>
    <t>TOTAL</t>
  </si>
  <si>
    <t>Consultas Catálogo</t>
  </si>
  <si>
    <t>JUAN ALONSO DE TORRES</t>
  </si>
  <si>
    <t>CAMPESTRE</t>
  </si>
  <si>
    <t>BIBLIOTECA</t>
  </si>
  <si>
    <t>CAMPUS</t>
  </si>
  <si>
    <t>Total Campestre</t>
  </si>
  <si>
    <t>AMÉRICAS</t>
  </si>
  <si>
    <t>SAN FRANCISCO DEL RINCÓN</t>
  </si>
  <si>
    <t>Accesos</t>
  </si>
  <si>
    <t>Documentos</t>
  </si>
  <si>
    <t>Nuevas Adquisiciones</t>
  </si>
  <si>
    <t>TÍTULOS</t>
  </si>
  <si>
    <t>PRÉSTAMO</t>
  </si>
  <si>
    <t>CATÁLOGO EN LÍNEA</t>
  </si>
  <si>
    <t>EBSCO</t>
  </si>
  <si>
    <t>Base de Datos</t>
  </si>
  <si>
    <t>Bases de Datos</t>
  </si>
  <si>
    <t>WGSN</t>
  </si>
  <si>
    <t>Préstamo a domicilio</t>
  </si>
  <si>
    <t>Préstamo interno</t>
  </si>
  <si>
    <t>Total Accesos</t>
  </si>
  <si>
    <t>Total Documentos</t>
  </si>
  <si>
    <t>COMPARATIVO CRECIMIENTO DE ACERVO EN VOLÚMENES 2020-2023</t>
  </si>
  <si>
    <t>2020-2021</t>
  </si>
  <si>
    <t>2021-2022</t>
  </si>
  <si>
    <t>Ene-Jun 2022</t>
  </si>
  <si>
    <t>Jul-Dic 2022</t>
  </si>
  <si>
    <t>Ene-Jun 2023</t>
  </si>
  <si>
    <t>2022-2023</t>
  </si>
  <si>
    <t>COMPARATIVO CRECIMIENTO DE ACERVO EN TÍTULOS 2020-2023</t>
  </si>
  <si>
    <t>COMPARATIVO DE PRÉSTAMO DE ACERVO EN BIBLIOTECA CENTRAL 2020-2023</t>
  </si>
  <si>
    <t>COMPARATIVO DE USO DEL CATÁLOGO EN LÍNEA 2020-2023</t>
  </si>
  <si>
    <t>COMPARATIVO DEL USO DE LA BASE DE DATOS 2020-2023</t>
  </si>
  <si>
    <t>Salamanca</t>
  </si>
  <si>
    <t>No hay datos</t>
  </si>
  <si>
    <t>Préstamos Cubículos</t>
  </si>
  <si>
    <t xml:space="preserve">Lic. en Medico Cirujano </t>
  </si>
  <si>
    <t xml:space="preserve">Programa </t>
  </si>
  <si>
    <t>No. De Sesiones</t>
  </si>
  <si>
    <t>Lic. en Administración de Negocios</t>
  </si>
  <si>
    <t>Lic. en Derecho</t>
  </si>
  <si>
    <t>Lic. en Psicología</t>
  </si>
  <si>
    <t>Lic. en Medicina veterinaria y Zootecnia</t>
  </si>
  <si>
    <t>Lic. en Contaduría Pública</t>
  </si>
  <si>
    <t>Mtría. en Educación</t>
  </si>
  <si>
    <t>Mtría. en Publicidad y Marketing Estratégico</t>
  </si>
  <si>
    <t>Mtría. en Terapia Familiar</t>
  </si>
  <si>
    <t>Docentes</t>
  </si>
  <si>
    <t>Mtría. En Derecho</t>
  </si>
  <si>
    <t>Docentes Facultad de Derecho</t>
  </si>
  <si>
    <t>Docentes Escuela de Medicina</t>
  </si>
  <si>
    <t>San Francisco</t>
  </si>
  <si>
    <t>Total Salamanca</t>
  </si>
  <si>
    <t>Visitas Guiadas</t>
  </si>
  <si>
    <t xml:space="preserve">Total San Francisco </t>
  </si>
  <si>
    <t>Presenciales</t>
  </si>
  <si>
    <t>Virtuales</t>
  </si>
  <si>
    <t>Total</t>
  </si>
  <si>
    <t>H -- CIENCIAS SOCIALES </t>
  </si>
  <si>
    <t>N -- BELLAS ARTES</t>
  </si>
  <si>
    <t>Q -- CIENCIA </t>
  </si>
  <si>
    <t>S -- AGRICULTURA</t>
  </si>
  <si>
    <t>T -- TECNOLOGÍA </t>
  </si>
  <si>
    <t xml:space="preserve">Publicación </t>
  </si>
  <si>
    <t>Journal of Oral and Maxillofacial Surgery</t>
  </si>
  <si>
    <t>Periódico A. M.</t>
  </si>
  <si>
    <t>Periódico El Heraldo</t>
  </si>
  <si>
    <t>No. De Publicación Consultadas</t>
  </si>
  <si>
    <t>Revistas restantes</t>
  </si>
  <si>
    <t>Docentes Licenciatura</t>
  </si>
  <si>
    <t>Alumnos Preparatoria</t>
  </si>
  <si>
    <t xml:space="preserve">VLEX </t>
  </si>
  <si>
    <t>ELIBRO</t>
  </si>
  <si>
    <t xml:space="preserve">Titulos Consultados </t>
  </si>
  <si>
    <t xml:space="preserve">Páginas vistas </t>
  </si>
  <si>
    <t>Ingreso de usuarios a Biblioteca</t>
  </si>
  <si>
    <t xml:space="preserve">K -- DERECHO </t>
  </si>
  <si>
    <t xml:space="preserve">B -- PSICOLOGÍA </t>
  </si>
  <si>
    <t xml:space="preserve">OTRAS ÁREAS </t>
  </si>
  <si>
    <t xml:space="preserve">Asistentes </t>
  </si>
  <si>
    <t>Solicitudes</t>
  </si>
  <si>
    <t xml:space="preserve">Periodo </t>
  </si>
  <si>
    <t xml:space="preserve">Uso Interno de  hemeroteca </t>
  </si>
  <si>
    <t>Capacitaciones en Bases de datos</t>
  </si>
  <si>
    <t xml:space="preserve">Total de usuarios en Visitas guiadas </t>
  </si>
  <si>
    <t xml:space="preserve">Total de Usuarios Capacitados en Bases de Datos </t>
  </si>
  <si>
    <t>Publicaciones más Consultadas</t>
  </si>
  <si>
    <t xml:space="preserve">Total  anual </t>
  </si>
  <si>
    <t xml:space="preserve">Lic. en Médico Cirujano </t>
  </si>
  <si>
    <t>Campestre</t>
  </si>
  <si>
    <t>CONSULTAS BIBLIOTECA</t>
  </si>
  <si>
    <t>INDICADORES DE USO DE LA BIBLIOTECA EN EL 2023</t>
  </si>
  <si>
    <t>Clasificación por área</t>
  </si>
  <si>
    <t>Uso Interno de materiales</t>
  </si>
  <si>
    <t>Consultas Ene-Jun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</si>
</sst>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sz val="10"/>
      <name val="Arial Narrow"/>
      <family val="2"/>
    </font>
    <font>
      <b/>
      <sz val="11"/>
      <color theme="0"/>
      <name val="Arial"/>
      <family val="2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CCCC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9" fillId="0" borderId="0"/>
    <xf numFmtId="9" fontId="3" fillId="0" borderId="0" applyFont="0" applyFill="0" applyBorder="0" applyAlignment="0" applyProtection="0"/>
    <xf numFmtId="0" fontId="1" fillId="0" borderId="0"/>
    <xf numFmtId="0" fontId="9" fillId="0" borderId="0"/>
    <xf numFmtId="9" fontId="3" fillId="0" borderId="0" applyFont="0" applyFill="0" applyBorder="0" applyAlignment="0" applyProtection="0"/>
    <xf numFmtId="0" fontId="1" fillId="0" borderId="0"/>
  </cellStyleXfs>
  <cellXfs count="295">
    <xf numFmtId="0" fontId="0" fillId="0" borderId="0" xfId="0"/>
    <xf numFmtId="0" fontId="3" fillId="2" borderId="0" xfId="0" applyFont="1" applyFill="1" applyProtection="1">
      <protection hidden="1"/>
    </xf>
    <xf numFmtId="0" fontId="3" fillId="2" borderId="9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protection hidden="1"/>
    </xf>
    <xf numFmtId="0" fontId="4" fillId="2" borderId="0" xfId="0" applyFont="1" applyFill="1" applyProtection="1">
      <protection hidden="1"/>
    </xf>
    <xf numFmtId="0" fontId="4" fillId="2" borderId="13" xfId="0" applyFont="1" applyFill="1" applyBorder="1" applyAlignment="1" applyProtection="1"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Protection="1"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3" fillId="2" borderId="19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18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0" fontId="3" fillId="2" borderId="12" xfId="0" applyFont="1" applyFill="1" applyBorder="1" applyAlignment="1" applyProtection="1">
      <alignment horizontal="left" wrapText="1"/>
      <protection hidden="1"/>
    </xf>
    <xf numFmtId="0" fontId="3" fillId="2" borderId="17" xfId="0" applyFont="1" applyFill="1" applyBorder="1" applyAlignment="1" applyProtection="1">
      <alignment horizontal="left" wrapText="1"/>
      <protection hidden="1"/>
    </xf>
    <xf numFmtId="0" fontId="3" fillId="2" borderId="5" xfId="0" applyFont="1" applyFill="1" applyBorder="1" applyProtection="1"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1" fillId="4" borderId="28" xfId="0" applyFont="1" applyFill="1" applyBorder="1" applyAlignment="1" applyProtection="1">
      <alignment horizontal="center"/>
      <protection hidden="1"/>
    </xf>
    <xf numFmtId="0" fontId="12" fillId="4" borderId="14" xfId="0" applyFont="1" applyFill="1" applyBorder="1" applyAlignment="1" applyProtection="1">
      <alignment horizontal="center"/>
      <protection hidden="1"/>
    </xf>
    <xf numFmtId="0" fontId="12" fillId="4" borderId="5" xfId="0" applyFont="1" applyFill="1" applyBorder="1" applyAlignment="1" applyProtection="1">
      <alignment horizontal="center"/>
      <protection hidden="1"/>
    </xf>
    <xf numFmtId="0" fontId="11" fillId="5" borderId="14" xfId="0" applyFont="1" applyFill="1" applyBorder="1" applyAlignment="1" applyProtection="1">
      <alignment horizontal="right"/>
      <protection hidden="1"/>
    </xf>
    <xf numFmtId="0" fontId="11" fillId="5" borderId="5" xfId="0" applyFont="1" applyFill="1" applyBorder="1" applyAlignment="1" applyProtection="1">
      <alignment horizontal="center"/>
      <protection hidden="1"/>
    </xf>
    <xf numFmtId="0" fontId="11" fillId="5" borderId="6" xfId="0" applyFont="1" applyFill="1" applyBorder="1" applyAlignment="1" applyProtection="1">
      <alignment horizontal="right"/>
      <protection hidden="1"/>
    </xf>
    <xf numFmtId="0" fontId="11" fillId="4" borderId="5" xfId="0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 applyProtection="1">
      <alignment horizontal="center"/>
      <protection hidden="1"/>
    </xf>
    <xf numFmtId="0" fontId="11" fillId="4" borderId="26" xfId="0" applyFont="1" applyFill="1" applyBorder="1" applyAlignment="1" applyProtection="1">
      <alignment horizontal="center"/>
      <protection hidden="1"/>
    </xf>
    <xf numFmtId="0" fontId="15" fillId="2" borderId="4" xfId="0" applyFont="1" applyFill="1" applyBorder="1" applyProtection="1">
      <protection hidden="1"/>
    </xf>
    <xf numFmtId="0" fontId="15" fillId="2" borderId="9" xfId="0" applyFont="1" applyFill="1" applyBorder="1" applyAlignment="1" applyProtection="1">
      <alignment horizontal="center"/>
      <protection hidden="1"/>
    </xf>
    <xf numFmtId="0" fontId="15" fillId="2" borderId="4" xfId="0" applyFont="1" applyFill="1" applyBorder="1" applyAlignment="1" applyProtection="1">
      <alignment horizontal="center"/>
      <protection hidden="1"/>
    </xf>
    <xf numFmtId="0" fontId="15" fillId="2" borderId="1" xfId="0" applyFont="1" applyFill="1" applyBorder="1" applyProtection="1">
      <protection hidden="1"/>
    </xf>
    <xf numFmtId="0" fontId="15" fillId="2" borderId="10" xfId="0" applyFont="1" applyFill="1" applyBorder="1" applyAlignment="1" applyProtection="1">
      <alignment horizontal="center"/>
      <protection hidden="1"/>
    </xf>
    <xf numFmtId="0" fontId="15" fillId="2" borderId="1" xfId="0" applyFont="1" applyFill="1" applyBorder="1" applyAlignment="1" applyProtection="1">
      <alignment horizontal="center"/>
      <protection hidden="1"/>
    </xf>
    <xf numFmtId="0" fontId="15" fillId="2" borderId="18" xfId="0" applyFont="1" applyFill="1" applyBorder="1" applyProtection="1">
      <protection hidden="1"/>
    </xf>
    <xf numFmtId="0" fontId="15" fillId="2" borderId="11" xfId="0" applyFont="1" applyFill="1" applyBorder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26" xfId="0" applyFont="1" applyFill="1" applyBorder="1" applyAlignment="1" applyProtection="1">
      <alignment horizontal="center"/>
      <protection hidden="1"/>
    </xf>
    <xf numFmtId="0" fontId="3" fillId="2" borderId="26" xfId="0" applyFont="1" applyFill="1" applyBorder="1" applyAlignment="1" applyProtection="1">
      <alignment horizontal="center"/>
      <protection hidden="1"/>
    </xf>
    <xf numFmtId="0" fontId="12" fillId="4" borderId="28" xfId="0" applyFont="1" applyFill="1" applyBorder="1" applyAlignment="1" applyProtection="1">
      <alignment horizontal="center"/>
      <protection hidden="1"/>
    </xf>
    <xf numFmtId="0" fontId="3" fillId="3" borderId="14" xfId="0" applyFont="1" applyFill="1" applyBorder="1" applyAlignment="1" applyProtection="1">
      <alignment horizontal="center"/>
      <protection hidden="1"/>
    </xf>
    <xf numFmtId="0" fontId="15" fillId="2" borderId="9" xfId="0" applyFont="1" applyFill="1" applyBorder="1" applyAlignment="1" applyProtection="1">
      <alignment horizontal="center" vertical="center"/>
      <protection hidden="1"/>
    </xf>
    <xf numFmtId="0" fontId="15" fillId="2" borderId="10" xfId="0" applyFont="1" applyFill="1" applyBorder="1" applyAlignment="1" applyProtection="1">
      <alignment horizontal="center" vertical="center"/>
      <protection hidden="1"/>
    </xf>
    <xf numFmtId="0" fontId="15" fillId="2" borderId="20" xfId="0" applyFont="1" applyFill="1" applyBorder="1" applyAlignment="1" applyProtection="1">
      <alignment horizontal="center" vertical="center"/>
      <protection hidden="1"/>
    </xf>
    <xf numFmtId="0" fontId="3" fillId="2" borderId="19" xfId="2" applyFont="1" applyFill="1" applyBorder="1" applyAlignment="1" applyProtection="1">
      <alignment horizontal="center"/>
      <protection hidden="1"/>
    </xf>
    <xf numFmtId="0" fontId="3" fillId="2" borderId="10" xfId="2" applyFont="1" applyFill="1" applyBorder="1" applyAlignment="1" applyProtection="1">
      <alignment horizontal="center"/>
      <protection hidden="1"/>
    </xf>
    <xf numFmtId="0" fontId="3" fillId="2" borderId="20" xfId="2" applyFont="1" applyFill="1" applyBorder="1" applyAlignment="1" applyProtection="1">
      <alignment horizontal="center"/>
      <protection hidden="1"/>
    </xf>
    <xf numFmtId="0" fontId="3" fillId="2" borderId="20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6" fillId="2" borderId="0" xfId="0" applyFont="1" applyFill="1" applyProtection="1"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0" fontId="15" fillId="2" borderId="0" xfId="0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/>
      <protection hidden="1"/>
    </xf>
    <xf numFmtId="0" fontId="18" fillId="2" borderId="0" xfId="0" applyFont="1" applyFill="1" applyProtection="1">
      <protection hidden="1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3" fontId="18" fillId="2" borderId="0" xfId="0" applyNumberFormat="1" applyFont="1" applyFill="1" applyBorder="1" applyAlignment="1" applyProtection="1">
      <alignment horizontal="center" vertical="center"/>
      <protection hidden="1"/>
    </xf>
    <xf numFmtId="3" fontId="3" fillId="2" borderId="6" xfId="0" applyNumberFormat="1" applyFont="1" applyFill="1" applyBorder="1" applyAlignment="1" applyProtection="1">
      <alignment horizontal="center"/>
      <protection hidden="1"/>
    </xf>
    <xf numFmtId="3" fontId="3" fillId="2" borderId="16" xfId="0" applyNumberFormat="1" applyFont="1" applyFill="1" applyBorder="1" applyAlignment="1" applyProtection="1">
      <alignment horizontal="center"/>
      <protection hidden="1"/>
    </xf>
    <xf numFmtId="3" fontId="3" fillId="2" borderId="27" xfId="0" applyNumberFormat="1" applyFont="1" applyFill="1" applyBorder="1" applyAlignment="1" applyProtection="1">
      <alignment horizontal="center"/>
      <protection hidden="1"/>
    </xf>
    <xf numFmtId="1" fontId="15" fillId="0" borderId="37" xfId="0" applyNumberFormat="1" applyFont="1" applyFill="1" applyBorder="1" applyAlignment="1" applyProtection="1">
      <alignment horizontal="center"/>
      <protection hidden="1"/>
    </xf>
    <xf numFmtId="3" fontId="11" fillId="5" borderId="14" xfId="0" applyNumberFormat="1" applyFont="1" applyFill="1" applyBorder="1" applyAlignment="1" applyProtection="1">
      <alignment horizontal="center"/>
      <protection hidden="1"/>
    </xf>
    <xf numFmtId="3" fontId="11" fillId="5" borderId="5" xfId="0" applyNumberFormat="1" applyFont="1" applyFill="1" applyBorder="1" applyAlignment="1" applyProtection="1">
      <alignment horizontal="center"/>
      <protection hidden="1"/>
    </xf>
    <xf numFmtId="3" fontId="11" fillId="5" borderId="29" xfId="0" applyNumberFormat="1" applyFont="1" applyFill="1" applyBorder="1" applyAlignment="1" applyProtection="1">
      <alignment horizontal="center"/>
      <protection hidden="1"/>
    </xf>
    <xf numFmtId="3" fontId="11" fillId="5" borderId="31" xfId="0" applyNumberFormat="1" applyFont="1" applyFill="1" applyBorder="1" applyAlignment="1" applyProtection="1">
      <alignment horizontal="center"/>
      <protection hidden="1"/>
    </xf>
    <xf numFmtId="3" fontId="11" fillId="5" borderId="16" xfId="0" applyNumberFormat="1" applyFont="1" applyFill="1" applyBorder="1" applyAlignment="1" applyProtection="1">
      <alignment horizontal="center"/>
      <protection hidden="1"/>
    </xf>
    <xf numFmtId="3" fontId="3" fillId="2" borderId="4" xfId="0" applyNumberFormat="1" applyFont="1" applyFill="1" applyBorder="1" applyAlignment="1" applyProtection="1">
      <alignment horizontal="center" vertical="center"/>
      <protection hidden="1"/>
    </xf>
    <xf numFmtId="3" fontId="3" fillId="2" borderId="23" xfId="0" applyNumberFormat="1" applyFont="1" applyFill="1" applyBorder="1" applyAlignment="1" applyProtection="1">
      <alignment horizontal="center" vertical="center"/>
      <protection hidden="1"/>
    </xf>
    <xf numFmtId="3" fontId="3" fillId="2" borderId="4" xfId="0" applyNumberFormat="1" applyFont="1" applyFill="1" applyBorder="1" applyAlignment="1" applyProtection="1">
      <alignment horizontal="center"/>
      <protection hidden="1"/>
    </xf>
    <xf numFmtId="3" fontId="3" fillId="2" borderId="0" xfId="0" applyNumberFormat="1" applyFont="1" applyFill="1" applyAlignment="1" applyProtection="1">
      <alignment horizontal="right"/>
      <protection hidden="1"/>
    </xf>
    <xf numFmtId="3" fontId="3" fillId="2" borderId="10" xfId="0" applyNumberFormat="1" applyFont="1" applyFill="1" applyBorder="1" applyAlignment="1" applyProtection="1">
      <alignment horizontal="center" vertical="center"/>
      <protection hidden="1"/>
    </xf>
    <xf numFmtId="3" fontId="3" fillId="2" borderId="9" xfId="0" applyNumberFormat="1" applyFont="1" applyFill="1" applyBorder="1" applyAlignment="1" applyProtection="1">
      <alignment horizont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25" xfId="0" applyNumberFormat="1" applyFont="1" applyFill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/>
      <protection hidden="1"/>
    </xf>
    <xf numFmtId="3" fontId="3" fillId="2" borderId="10" xfId="0" applyNumberFormat="1" applyFont="1" applyFill="1" applyBorder="1" applyAlignment="1" applyProtection="1">
      <alignment horizontal="center"/>
      <protection hidden="1"/>
    </xf>
    <xf numFmtId="3" fontId="3" fillId="2" borderId="0" xfId="0" applyNumberFormat="1" applyFont="1" applyFill="1" applyBorder="1" applyAlignment="1" applyProtection="1">
      <alignment horizontal="right" vertical="center"/>
      <protection hidden="1"/>
    </xf>
    <xf numFmtId="3" fontId="3" fillId="2" borderId="18" xfId="0" applyNumberFormat="1" applyFont="1" applyFill="1" applyBorder="1" applyAlignment="1" applyProtection="1">
      <alignment horizontal="center" vertical="center"/>
      <protection hidden="1"/>
    </xf>
    <xf numFmtId="3" fontId="3" fillId="2" borderId="24" xfId="0" applyNumberFormat="1" applyFont="1" applyFill="1" applyBorder="1" applyAlignment="1" applyProtection="1">
      <alignment horizontal="center" vertical="center"/>
      <protection hidden="1"/>
    </xf>
    <xf numFmtId="3" fontId="3" fillId="2" borderId="11" xfId="0" applyNumberFormat="1" applyFont="1" applyFill="1" applyBorder="1" applyAlignment="1" applyProtection="1">
      <alignment horizontal="center"/>
      <protection hidden="1"/>
    </xf>
    <xf numFmtId="3" fontId="3" fillId="2" borderId="0" xfId="0" applyNumberFormat="1" applyFont="1" applyFill="1" applyProtection="1">
      <protection hidden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4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5" fillId="2" borderId="18" xfId="0" applyFont="1" applyFill="1" applyBorder="1" applyAlignment="1" applyProtection="1">
      <alignment horizontal="center" vertical="center"/>
      <protection hidden="1"/>
    </xf>
    <xf numFmtId="0" fontId="3" fillId="2" borderId="33" xfId="0" applyFont="1" applyFill="1" applyBorder="1" applyAlignment="1" applyProtection="1">
      <alignment horizontal="center"/>
      <protection hidden="1"/>
    </xf>
    <xf numFmtId="0" fontId="3" fillId="2" borderId="34" xfId="0" applyFont="1" applyFill="1" applyBorder="1" applyAlignment="1" applyProtection="1">
      <alignment horizontal="center"/>
      <protection hidden="1"/>
    </xf>
    <xf numFmtId="3" fontId="3" fillId="2" borderId="22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3" fontId="3" fillId="2" borderId="2" xfId="0" applyNumberFormat="1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left" wrapText="1"/>
      <protection hidden="1"/>
    </xf>
    <xf numFmtId="0" fontId="3" fillId="2" borderId="1" xfId="0" applyFont="1" applyFill="1" applyBorder="1" applyAlignment="1" applyProtection="1">
      <alignment horizontal="left" wrapText="1"/>
      <protection hidden="1"/>
    </xf>
    <xf numFmtId="0" fontId="3" fillId="2" borderId="18" xfId="0" applyFont="1" applyFill="1" applyBorder="1" applyAlignment="1" applyProtection="1">
      <alignment horizontal="left" wrapText="1"/>
      <protection hidden="1"/>
    </xf>
    <xf numFmtId="3" fontId="4" fillId="2" borderId="4" xfId="0" applyNumberFormat="1" applyFont="1" applyFill="1" applyBorder="1" applyAlignment="1" applyProtection="1">
      <alignment horizontal="center" vertical="center"/>
      <protection hidden="1"/>
    </xf>
    <xf numFmtId="3" fontId="4" fillId="2" borderId="9" xfId="0" applyNumberFormat="1" applyFont="1" applyFill="1" applyBorder="1" applyAlignment="1" applyProtection="1">
      <alignment horizontal="center" vertical="center"/>
      <protection hidden="1"/>
    </xf>
    <xf numFmtId="3" fontId="4" fillId="2" borderId="11" xfId="0" applyNumberFormat="1" applyFont="1" applyFill="1" applyBorder="1" applyAlignment="1" applyProtection="1">
      <alignment horizontal="center" vertical="center"/>
      <protection hidden="1"/>
    </xf>
    <xf numFmtId="3" fontId="3" fillId="2" borderId="33" xfId="0" applyNumberFormat="1" applyFont="1" applyFill="1" applyBorder="1" applyAlignment="1" applyProtection="1">
      <alignment horizontal="center"/>
      <protection hidden="1"/>
    </xf>
    <xf numFmtId="3" fontId="3" fillId="2" borderId="38" xfId="0" applyNumberFormat="1" applyFont="1" applyFill="1" applyBorder="1" applyAlignment="1" applyProtection="1">
      <alignment horizontal="center"/>
      <protection hidden="1"/>
    </xf>
    <xf numFmtId="3" fontId="3" fillId="2" borderId="34" xfId="0" applyNumberFormat="1" applyFont="1" applyFill="1" applyBorder="1" applyAlignment="1" applyProtection="1">
      <alignment horizontal="center"/>
      <protection hidden="1"/>
    </xf>
    <xf numFmtId="3" fontId="4" fillId="2" borderId="33" xfId="0" applyNumberFormat="1" applyFont="1" applyFill="1" applyBorder="1" applyAlignment="1" applyProtection="1">
      <alignment horizontal="center" vertical="center"/>
      <protection hidden="1"/>
    </xf>
    <xf numFmtId="3" fontId="4" fillId="2" borderId="39" xfId="0" applyNumberFormat="1" applyFont="1" applyFill="1" applyBorder="1" applyAlignment="1" applyProtection="1">
      <alignment horizontal="center" vertical="center"/>
      <protection hidden="1"/>
    </xf>
    <xf numFmtId="0" fontId="3" fillId="2" borderId="35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  <xf numFmtId="0" fontId="11" fillId="5" borderId="8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wrapText="1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6" fillId="0" borderId="28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0" fontId="18" fillId="8" borderId="6" xfId="0" applyFont="1" applyFill="1" applyBorder="1" applyAlignment="1" applyProtection="1">
      <alignment horizontal="center" vertical="center" wrapText="1"/>
      <protection hidden="1"/>
    </xf>
    <xf numFmtId="0" fontId="18" fillId="8" borderId="7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3" fontId="18" fillId="2" borderId="5" xfId="0" applyNumberFormat="1" applyFont="1" applyFill="1" applyBorder="1" applyAlignment="1" applyProtection="1">
      <alignment horizontal="center" vertical="center"/>
      <protection hidden="1"/>
    </xf>
    <xf numFmtId="0" fontId="6" fillId="0" borderId="48" xfId="0" applyFont="1" applyFill="1" applyBorder="1" applyAlignment="1" applyProtection="1">
      <alignment horizontal="center" vertical="center" wrapText="1"/>
      <protection hidden="1"/>
    </xf>
    <xf numFmtId="0" fontId="6" fillId="0" borderId="49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2" borderId="43" xfId="0" applyFont="1" applyFill="1" applyBorder="1" applyAlignment="1" applyProtection="1">
      <alignment horizontal="center" vertical="center" wrapText="1"/>
      <protection hidden="1"/>
    </xf>
    <xf numFmtId="3" fontId="18" fillId="2" borderId="44" xfId="0" applyNumberFormat="1" applyFont="1" applyFill="1" applyBorder="1" applyAlignment="1" applyProtection="1">
      <alignment horizontal="center" vertical="center"/>
      <protection hidden="1"/>
    </xf>
    <xf numFmtId="3" fontId="18" fillId="2" borderId="8" xfId="0" applyNumberFormat="1" applyFont="1" applyFill="1" applyBorder="1" applyAlignment="1" applyProtection="1">
      <alignment horizontal="center" vertical="center"/>
      <protection hidden="1"/>
    </xf>
    <xf numFmtId="0" fontId="3" fillId="2" borderId="49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56" xfId="0" applyFont="1" applyFill="1" applyBorder="1" applyAlignment="1" applyProtection="1">
      <alignment horizontal="center" vertical="center"/>
      <protection hidden="1"/>
    </xf>
    <xf numFmtId="0" fontId="3" fillId="2" borderId="57" xfId="0" applyFont="1" applyFill="1" applyBorder="1" applyAlignment="1" applyProtection="1">
      <alignment horizontal="center" vertical="center"/>
      <protection hidden="1"/>
    </xf>
    <xf numFmtId="0" fontId="11" fillId="5" borderId="27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3" fillId="4" borderId="27" xfId="0" applyFont="1" applyFill="1" applyBorder="1" applyAlignment="1" applyProtection="1">
      <alignment horizontal="center" vertical="center"/>
      <protection hidden="1"/>
    </xf>
    <xf numFmtId="0" fontId="13" fillId="4" borderId="7" xfId="0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5" xfId="0" applyFont="1" applyFill="1" applyBorder="1" applyAlignment="1" applyProtection="1">
      <alignment horizontal="center" vertical="center"/>
      <protection hidden="1"/>
    </xf>
    <xf numFmtId="0" fontId="11" fillId="5" borderId="6" xfId="0" applyFont="1" applyFill="1" applyBorder="1" applyAlignment="1" applyProtection="1">
      <alignment horizontal="center" vertical="center"/>
      <protection hidden="1"/>
    </xf>
    <xf numFmtId="0" fontId="12" fillId="4" borderId="6" xfId="0" applyFont="1" applyFill="1" applyBorder="1" applyAlignment="1" applyProtection="1">
      <alignment horizontal="center" vertical="center"/>
      <protection hidden="1"/>
    </xf>
    <xf numFmtId="0" fontId="14" fillId="5" borderId="7" xfId="0" applyFont="1" applyFill="1" applyBorder="1" applyAlignment="1" applyProtection="1">
      <alignment horizontal="center" vertical="center"/>
      <protection hidden="1"/>
    </xf>
    <xf numFmtId="0" fontId="3" fillId="2" borderId="59" xfId="0" applyFont="1" applyFill="1" applyBorder="1" applyAlignment="1" applyProtection="1">
      <alignment horizontal="center" vertical="center"/>
      <protection hidden="1"/>
    </xf>
    <xf numFmtId="0" fontId="3" fillId="2" borderId="60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wrapText="1"/>
      <protection hidden="1"/>
    </xf>
    <xf numFmtId="0" fontId="3" fillId="2" borderId="18" xfId="0" applyFont="1" applyFill="1" applyBorder="1" applyAlignment="1" applyProtection="1">
      <alignment wrapText="1"/>
      <protection hidden="1"/>
    </xf>
    <xf numFmtId="0" fontId="11" fillId="4" borderId="14" xfId="0" applyFont="1" applyFill="1" applyBorder="1" applyAlignment="1" applyProtection="1">
      <alignment horizontal="center"/>
      <protection hidden="1"/>
    </xf>
    <xf numFmtId="0" fontId="11" fillId="4" borderId="16" xfId="0" applyFont="1" applyFill="1" applyBorder="1" applyAlignment="1" applyProtection="1">
      <alignment horizontal="center"/>
      <protection hidden="1"/>
    </xf>
    <xf numFmtId="0" fontId="11" fillId="5" borderId="15" xfId="0" applyFont="1" applyFill="1" applyBorder="1" applyAlignment="1" applyProtection="1">
      <alignment horizontal="center" vertical="center"/>
      <protection hidden="1"/>
    </xf>
    <xf numFmtId="0" fontId="12" fillId="4" borderId="27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3" fillId="3" borderId="29" xfId="0" applyFont="1" applyFill="1" applyBorder="1" applyAlignment="1" applyProtection="1">
      <alignment vertical="center" textRotation="90"/>
      <protection hidden="1"/>
    </xf>
    <xf numFmtId="0" fontId="9" fillId="2" borderId="0" xfId="2" applyFill="1" applyBorder="1" applyAlignment="1" applyProtection="1">
      <alignment horizontal="center"/>
      <protection hidden="1"/>
    </xf>
    <xf numFmtId="0" fontId="9" fillId="2" borderId="0" xfId="2" applyFill="1" applyProtection="1">
      <protection hidden="1"/>
    </xf>
    <xf numFmtId="0" fontId="0" fillId="2" borderId="21" xfId="0" applyFill="1" applyBorder="1" applyAlignment="1" applyProtection="1">
      <alignment horizontal="center" vertical="center"/>
      <protection hidden="1"/>
    </xf>
    <xf numFmtId="0" fontId="0" fillId="2" borderId="37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2" borderId="46" xfId="0" applyFill="1" applyBorder="1" applyAlignment="1" applyProtection="1">
      <alignment horizontal="center" vertical="center"/>
      <protection hidden="1"/>
    </xf>
    <xf numFmtId="0" fontId="0" fillId="2" borderId="61" xfId="0" applyFill="1" applyBorder="1" applyAlignment="1" applyProtection="1">
      <alignment horizontal="center" vertical="center"/>
      <protection hidden="1"/>
    </xf>
    <xf numFmtId="0" fontId="0" fillId="2" borderId="62" xfId="0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0" fillId="2" borderId="59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0" fillId="2" borderId="60" xfId="0" applyFill="1" applyBorder="1" applyAlignment="1" applyProtection="1">
      <alignment horizontal="center" vertical="center"/>
      <protection hidden="1"/>
    </xf>
    <xf numFmtId="0" fontId="0" fillId="2" borderId="57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11" fillId="5" borderId="30" xfId="0" applyFont="1" applyFill="1" applyBorder="1" applyAlignment="1" applyProtection="1">
      <alignment horizontal="center" vertical="center"/>
      <protection hidden="1"/>
    </xf>
    <xf numFmtId="0" fontId="11" fillId="4" borderId="14" xfId="0" applyFont="1" applyFill="1" applyBorder="1" applyAlignment="1" applyProtection="1">
      <alignment horizontal="center"/>
      <protection hidden="1"/>
    </xf>
    <xf numFmtId="0" fontId="11" fillId="4" borderId="15" xfId="0" applyFont="1" applyFill="1" applyBorder="1" applyAlignment="1" applyProtection="1">
      <alignment horizontal="center"/>
      <protection hidden="1"/>
    </xf>
    <xf numFmtId="0" fontId="11" fillId="4" borderId="16" xfId="0" applyFont="1" applyFill="1" applyBorder="1" applyAlignment="1" applyProtection="1">
      <alignment horizontal="center"/>
      <protection hidden="1"/>
    </xf>
    <xf numFmtId="0" fontId="11" fillId="4" borderId="32" xfId="0" applyFont="1" applyFill="1" applyBorder="1" applyAlignment="1" applyProtection="1">
      <alignment horizontal="center" vertical="center"/>
      <protection hidden="1"/>
    </xf>
    <xf numFmtId="0" fontId="11" fillId="4" borderId="15" xfId="0" applyFont="1" applyFill="1" applyBorder="1" applyAlignment="1" applyProtection="1">
      <alignment horizontal="center" vertical="center"/>
      <protection hidden="1"/>
    </xf>
    <xf numFmtId="0" fontId="11" fillId="4" borderId="16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right" vertical="center"/>
      <protection hidden="1"/>
    </xf>
    <xf numFmtId="0" fontId="4" fillId="2" borderId="30" xfId="0" applyFont="1" applyFill="1" applyBorder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1" fillId="4" borderId="26" xfId="0" applyFont="1" applyFill="1" applyBorder="1" applyAlignment="1" applyProtection="1">
      <alignment horizontal="center" vertical="center"/>
      <protection hidden="1"/>
    </xf>
    <xf numFmtId="0" fontId="11" fillId="4" borderId="29" xfId="0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11" fillId="4" borderId="21" xfId="0" applyFont="1" applyFill="1" applyBorder="1" applyAlignment="1" applyProtection="1">
      <alignment horizontal="center"/>
      <protection hidden="1"/>
    </xf>
    <xf numFmtId="0" fontId="11" fillId="4" borderId="22" xfId="0" applyFont="1" applyFill="1" applyBorder="1" applyAlignment="1" applyProtection="1">
      <alignment horizontal="center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right" vertical="center"/>
      <protection hidden="1"/>
    </xf>
    <xf numFmtId="0" fontId="4" fillId="2" borderId="23" xfId="0" applyFont="1" applyFill="1" applyBorder="1" applyAlignment="1" applyProtection="1">
      <alignment horizontal="right" vertical="center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13" fillId="5" borderId="6" xfId="0" applyFont="1" applyFill="1" applyBorder="1" applyAlignment="1" applyProtection="1">
      <alignment horizontal="center" vertical="center" wrapText="1"/>
      <protection hidden="1"/>
    </xf>
    <xf numFmtId="0" fontId="13" fillId="5" borderId="27" xfId="0" applyFont="1" applyFill="1" applyBorder="1" applyAlignment="1" applyProtection="1">
      <alignment horizontal="center" vertical="center" wrapText="1"/>
      <protection hidden="1"/>
    </xf>
    <xf numFmtId="0" fontId="17" fillId="4" borderId="35" xfId="0" applyFont="1" applyFill="1" applyBorder="1" applyAlignment="1" applyProtection="1">
      <alignment horizontal="center" wrapText="1"/>
      <protection hidden="1"/>
    </xf>
    <xf numFmtId="0" fontId="14" fillId="7" borderId="35" xfId="0" applyFont="1" applyFill="1" applyBorder="1" applyAlignment="1" applyProtection="1">
      <alignment horizontal="center" vertical="center"/>
      <protection hidden="1"/>
    </xf>
    <xf numFmtId="0" fontId="3" fillId="6" borderId="35" xfId="0" applyFont="1" applyFill="1" applyBorder="1" applyAlignment="1" applyProtection="1">
      <alignment horizontal="center" vertical="center"/>
      <protection hidden="1"/>
    </xf>
    <xf numFmtId="0" fontId="17" fillId="4" borderId="35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3" fillId="2" borderId="36" xfId="0" applyFont="1" applyFill="1" applyBorder="1" applyAlignment="1" applyProtection="1">
      <alignment horizontal="left"/>
      <protection hidden="1"/>
    </xf>
    <xf numFmtId="0" fontId="3" fillId="2" borderId="35" xfId="0" applyFont="1" applyFill="1" applyBorder="1" applyAlignment="1" applyProtection="1">
      <alignment horizontal="left"/>
      <protection hidden="1"/>
    </xf>
    <xf numFmtId="0" fontId="3" fillId="2" borderId="12" xfId="0" applyFont="1" applyFill="1" applyBorder="1" applyAlignment="1" applyProtection="1">
      <alignment horizontal="left"/>
      <protection hidden="1"/>
    </xf>
    <xf numFmtId="0" fontId="3" fillId="2" borderId="60" xfId="0" applyFont="1" applyFill="1" applyBorder="1" applyAlignment="1" applyProtection="1">
      <alignment horizontal="left"/>
      <protection hidden="1"/>
    </xf>
    <xf numFmtId="0" fontId="3" fillId="2" borderId="56" xfId="0" applyFont="1" applyFill="1" applyBorder="1" applyAlignment="1" applyProtection="1">
      <alignment horizontal="left"/>
      <protection hidden="1"/>
    </xf>
    <xf numFmtId="0" fontId="3" fillId="2" borderId="17" xfId="0" applyFont="1" applyFill="1" applyBorder="1" applyAlignment="1" applyProtection="1">
      <alignment horizontal="left"/>
      <protection hidden="1"/>
    </xf>
    <xf numFmtId="0" fontId="13" fillId="4" borderId="14" xfId="0" applyFont="1" applyFill="1" applyBorder="1" applyAlignment="1" applyProtection="1">
      <alignment horizontal="center" vertical="center"/>
      <protection hidden="1"/>
    </xf>
    <xf numFmtId="0" fontId="13" fillId="4" borderId="15" xfId="0" applyFont="1" applyFill="1" applyBorder="1" applyAlignment="1" applyProtection="1">
      <alignment horizontal="center" vertical="center"/>
      <protection hidden="1"/>
    </xf>
    <xf numFmtId="0" fontId="13" fillId="4" borderId="16" xfId="0" applyFont="1" applyFill="1" applyBorder="1" applyAlignment="1" applyProtection="1">
      <alignment horizontal="center" vertical="center"/>
      <protection hidden="1"/>
    </xf>
    <xf numFmtId="0" fontId="12" fillId="4" borderId="26" xfId="0" applyFont="1" applyFill="1" applyBorder="1" applyAlignment="1" applyProtection="1">
      <alignment horizontal="center" vertical="center"/>
      <protection hidden="1"/>
    </xf>
    <xf numFmtId="0" fontId="12" fillId="4" borderId="29" xfId="0" applyFont="1" applyFill="1" applyBorder="1" applyAlignment="1" applyProtection="1">
      <alignment horizontal="center" vertical="center"/>
      <protection hidden="1"/>
    </xf>
    <xf numFmtId="0" fontId="11" fillId="5" borderId="27" xfId="0" applyFont="1" applyFill="1" applyBorder="1" applyAlignment="1" applyProtection="1">
      <alignment horizontal="center"/>
      <protection hidden="1"/>
    </xf>
    <xf numFmtId="0" fontId="11" fillId="5" borderId="7" xfId="0" applyFont="1" applyFill="1" applyBorder="1" applyAlignment="1" applyProtection="1">
      <alignment horizontal="center"/>
      <protection hidden="1"/>
    </xf>
    <xf numFmtId="0" fontId="11" fillId="4" borderId="13" xfId="0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11" fillId="4" borderId="64" xfId="0" applyFont="1" applyFill="1" applyBorder="1" applyAlignment="1" applyProtection="1">
      <alignment horizontal="center" vertical="center"/>
      <protection hidden="1"/>
    </xf>
    <xf numFmtId="0" fontId="3" fillId="3" borderId="26" xfId="0" applyFont="1" applyFill="1" applyBorder="1" applyAlignment="1" applyProtection="1">
      <alignment horizontal="center" vertical="center"/>
      <protection hidden="1"/>
    </xf>
    <xf numFmtId="0" fontId="3" fillId="3" borderId="58" xfId="0" applyFont="1" applyFill="1" applyBorder="1" applyAlignment="1" applyProtection="1">
      <alignment horizontal="center" vertical="center"/>
      <protection hidden="1"/>
    </xf>
    <xf numFmtId="0" fontId="3" fillId="3" borderId="29" xfId="0" applyFont="1" applyFill="1" applyBorder="1" applyAlignment="1" applyProtection="1">
      <alignment horizontal="center" vertical="center"/>
      <protection hidden="1"/>
    </xf>
    <xf numFmtId="0" fontId="15" fillId="2" borderId="45" xfId="0" applyFont="1" applyFill="1" applyBorder="1" applyAlignment="1" applyProtection="1">
      <alignment horizontal="left" vertical="center" wrapText="1"/>
      <protection hidden="1"/>
    </xf>
    <xf numFmtId="0" fontId="15" fillId="2" borderId="56" xfId="0" applyFont="1" applyFill="1" applyBorder="1" applyAlignment="1" applyProtection="1">
      <alignment horizontal="left" vertical="center" wrapText="1"/>
      <protection hidden="1"/>
    </xf>
    <xf numFmtId="0" fontId="3" fillId="2" borderId="56" xfId="0" applyFont="1" applyFill="1" applyBorder="1" applyAlignment="1" applyProtection="1">
      <alignment horizontal="center"/>
      <protection hidden="1"/>
    </xf>
    <xf numFmtId="0" fontId="3" fillId="2" borderId="57" xfId="0" applyFont="1" applyFill="1" applyBorder="1" applyAlignment="1" applyProtection="1">
      <alignment horizontal="center"/>
      <protection hidden="1"/>
    </xf>
    <xf numFmtId="0" fontId="9" fillId="2" borderId="41" xfId="2" applyFill="1" applyBorder="1" applyAlignment="1" applyProtection="1">
      <alignment horizontal="left"/>
      <protection hidden="1"/>
    </xf>
    <xf numFmtId="0" fontId="9" fillId="2" borderId="35" xfId="2" applyFill="1" applyBorder="1" applyAlignment="1" applyProtection="1">
      <alignment horizontal="left"/>
      <protection hidden="1"/>
    </xf>
    <xf numFmtId="0" fontId="19" fillId="2" borderId="35" xfId="2" applyFont="1" applyFill="1" applyBorder="1" applyAlignment="1" applyProtection="1">
      <alignment horizontal="center"/>
      <protection hidden="1"/>
    </xf>
    <xf numFmtId="0" fontId="19" fillId="2" borderId="42" xfId="2" applyFont="1" applyFill="1" applyBorder="1" applyAlignment="1" applyProtection="1">
      <alignment horizontal="center"/>
      <protection hidden="1"/>
    </xf>
    <xf numFmtId="0" fontId="19" fillId="2" borderId="12" xfId="2" applyFont="1" applyFill="1" applyBorder="1" applyAlignment="1" applyProtection="1">
      <alignment horizontal="center"/>
      <protection hidden="1"/>
    </xf>
    <xf numFmtId="0" fontId="19" fillId="2" borderId="38" xfId="2" applyFont="1" applyFill="1" applyBorder="1" applyAlignment="1" applyProtection="1">
      <alignment horizontal="center"/>
      <protection hidden="1"/>
    </xf>
    <xf numFmtId="0" fontId="18" fillId="2" borderId="35" xfId="0" applyFont="1" applyFill="1" applyBorder="1" applyAlignment="1" applyProtection="1">
      <alignment horizontal="center"/>
      <protection hidden="1"/>
    </xf>
    <xf numFmtId="0" fontId="18" fillId="2" borderId="42" xfId="0" applyFont="1" applyFill="1" applyBorder="1" applyAlignment="1" applyProtection="1">
      <alignment horizontal="center"/>
      <protection hidden="1"/>
    </xf>
    <xf numFmtId="0" fontId="18" fillId="0" borderId="41" xfId="0" applyFont="1" applyBorder="1" applyAlignment="1" applyProtection="1">
      <alignment horizontal="center"/>
      <protection hidden="1"/>
    </xf>
    <xf numFmtId="0" fontId="18" fillId="0" borderId="35" xfId="0" applyFont="1" applyBorder="1" applyAlignment="1" applyProtection="1">
      <alignment horizontal="center"/>
      <protection hidden="1"/>
    </xf>
    <xf numFmtId="0" fontId="20" fillId="4" borderId="14" xfId="0" applyFont="1" applyFill="1" applyBorder="1" applyAlignment="1" applyProtection="1">
      <alignment horizontal="center"/>
      <protection hidden="1"/>
    </xf>
    <xf numFmtId="0" fontId="20" fillId="4" borderId="15" xfId="0" applyFont="1" applyFill="1" applyBorder="1" applyAlignment="1" applyProtection="1">
      <alignment horizontal="center"/>
      <protection hidden="1"/>
    </xf>
    <xf numFmtId="0" fontId="20" fillId="4" borderId="16" xfId="0" applyFont="1" applyFill="1" applyBorder="1" applyAlignment="1" applyProtection="1">
      <alignment horizontal="center"/>
      <protection hidden="1"/>
    </xf>
    <xf numFmtId="0" fontId="18" fillId="2" borderId="43" xfId="0" applyFont="1" applyFill="1" applyBorder="1" applyAlignment="1" applyProtection="1">
      <alignment horizontal="center"/>
      <protection hidden="1"/>
    </xf>
    <xf numFmtId="0" fontId="18" fillId="2" borderId="44" xfId="0" applyFont="1" applyFill="1" applyBorder="1" applyAlignment="1" applyProtection="1">
      <alignment horizontal="center"/>
      <protection hidden="1"/>
    </xf>
    <xf numFmtId="3" fontId="18" fillId="2" borderId="44" xfId="0" applyNumberFormat="1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Alignment="1" applyProtection="1">
      <alignment horizontal="center"/>
      <protection hidden="1"/>
    </xf>
    <xf numFmtId="3" fontId="20" fillId="5" borderId="15" xfId="0" applyNumberFormat="1" applyFont="1" applyFill="1" applyBorder="1" applyAlignment="1" applyProtection="1">
      <alignment horizontal="center"/>
      <protection hidden="1"/>
    </xf>
    <xf numFmtId="3" fontId="20" fillId="5" borderId="16" xfId="0" applyNumberFormat="1" applyFont="1" applyFill="1" applyBorder="1" applyAlignment="1" applyProtection="1">
      <alignment horizontal="center"/>
      <protection hidden="1"/>
    </xf>
    <xf numFmtId="0" fontId="20" fillId="5" borderId="14" xfId="0" applyFont="1" applyFill="1" applyBorder="1" applyAlignment="1" applyProtection="1">
      <alignment horizontal="center"/>
      <protection hidden="1"/>
    </xf>
    <xf numFmtId="0" fontId="20" fillId="5" borderId="15" xfId="0" applyFont="1" applyFill="1" applyBorder="1" applyAlignment="1" applyProtection="1">
      <alignment horizontal="center"/>
      <protection hidden="1"/>
    </xf>
    <xf numFmtId="0" fontId="20" fillId="4" borderId="32" xfId="0" applyFont="1" applyFill="1" applyBorder="1" applyAlignment="1" applyProtection="1">
      <alignment horizontal="center" vertical="center"/>
      <protection hidden="1"/>
    </xf>
    <xf numFmtId="0" fontId="20" fillId="4" borderId="40" xfId="0" applyFont="1" applyFill="1" applyBorder="1" applyAlignment="1" applyProtection="1">
      <alignment horizontal="center" vertical="center"/>
      <protection hidden="1"/>
    </xf>
    <xf numFmtId="0" fontId="20" fillId="4" borderId="28" xfId="0" applyFont="1" applyFill="1" applyBorder="1" applyAlignment="1" applyProtection="1">
      <alignment horizontal="center" vertical="center"/>
      <protection hidden="1"/>
    </xf>
    <xf numFmtId="0" fontId="9" fillId="2" borderId="47" xfId="2" applyFill="1" applyBorder="1" applyAlignment="1" applyProtection="1">
      <alignment horizontal="left"/>
      <protection hidden="1"/>
    </xf>
    <xf numFmtId="0" fontId="9" fillId="2" borderId="51" xfId="2" applyFill="1" applyBorder="1" applyAlignment="1" applyProtection="1">
      <alignment horizontal="left"/>
      <protection hidden="1"/>
    </xf>
    <xf numFmtId="0" fontId="19" fillId="2" borderId="51" xfId="2" applyFont="1" applyFill="1" applyBorder="1" applyAlignment="1" applyProtection="1">
      <alignment horizontal="center"/>
      <protection hidden="1"/>
    </xf>
    <xf numFmtId="0" fontId="19" fillId="2" borderId="52" xfId="2" applyFont="1" applyFill="1" applyBorder="1" applyAlignment="1" applyProtection="1">
      <alignment horizontal="center"/>
      <protection hidden="1"/>
    </xf>
    <xf numFmtId="0" fontId="21" fillId="3" borderId="6" xfId="0" applyFont="1" applyFill="1" applyBorder="1" applyAlignment="1" applyProtection="1">
      <alignment horizontal="center"/>
      <protection hidden="1"/>
    </xf>
    <xf numFmtId="0" fontId="21" fillId="3" borderId="27" xfId="0" applyFont="1" applyFill="1" applyBorder="1" applyAlignment="1" applyProtection="1">
      <alignment horizontal="center"/>
      <protection hidden="1"/>
    </xf>
    <xf numFmtId="0" fontId="21" fillId="3" borderId="7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17" fillId="4" borderId="27" xfId="0" applyFont="1" applyFill="1" applyBorder="1" applyAlignment="1" applyProtection="1">
      <alignment horizontal="center"/>
      <protection hidden="1"/>
    </xf>
    <xf numFmtId="0" fontId="17" fillId="4" borderId="7" xfId="0" applyFont="1" applyFill="1" applyBorder="1" applyAlignment="1" applyProtection="1">
      <alignment horizontal="center"/>
      <protection hidden="1"/>
    </xf>
    <xf numFmtId="0" fontId="9" fillId="2" borderId="50" xfId="2" applyFill="1" applyBorder="1" applyAlignment="1" applyProtection="1">
      <alignment horizontal="center"/>
      <protection hidden="1"/>
    </xf>
    <xf numFmtId="0" fontId="9" fillId="2" borderId="53" xfId="2" applyFill="1" applyBorder="1" applyAlignment="1" applyProtection="1">
      <alignment horizontal="center"/>
      <protection hidden="1"/>
    </xf>
    <xf numFmtId="0" fontId="9" fillId="2" borderId="54" xfId="2" applyFill="1" applyBorder="1" applyAlignment="1" applyProtection="1">
      <alignment horizontal="center"/>
      <protection hidden="1"/>
    </xf>
    <xf numFmtId="0" fontId="6" fillId="3" borderId="14" xfId="0" applyFont="1" applyFill="1" applyBorder="1" applyAlignment="1" applyProtection="1">
      <alignment horizontal="center" wrapText="1"/>
      <protection hidden="1"/>
    </xf>
    <xf numFmtId="0" fontId="6" fillId="3" borderId="15" xfId="0" applyFont="1" applyFill="1" applyBorder="1" applyAlignment="1" applyProtection="1">
      <alignment horizontal="center" wrapText="1"/>
      <protection hidden="1"/>
    </xf>
    <xf numFmtId="0" fontId="6" fillId="3" borderId="16" xfId="0" applyFont="1" applyFill="1" applyBorder="1" applyAlignment="1" applyProtection="1">
      <alignment horizontal="center" wrapText="1"/>
      <protection hidden="1"/>
    </xf>
    <xf numFmtId="0" fontId="20" fillId="4" borderId="6" xfId="0" applyFont="1" applyFill="1" applyBorder="1" applyAlignment="1" applyProtection="1">
      <alignment horizontal="center"/>
      <protection hidden="1"/>
    </xf>
    <xf numFmtId="0" fontId="20" fillId="4" borderId="27" xfId="0" applyFont="1" applyFill="1" applyBorder="1" applyAlignment="1" applyProtection="1">
      <alignment horizontal="center"/>
      <protection hidden="1"/>
    </xf>
    <xf numFmtId="0" fontId="13" fillId="4" borderId="27" xfId="0" applyFont="1" applyFill="1" applyBorder="1" applyAlignment="1" applyProtection="1">
      <alignment horizontal="center"/>
      <protection hidden="1"/>
    </xf>
    <xf numFmtId="0" fontId="13" fillId="4" borderId="7" xfId="0" applyFont="1" applyFill="1" applyBorder="1" applyAlignment="1" applyProtection="1">
      <alignment horizontal="center"/>
      <protection hidden="1"/>
    </xf>
    <xf numFmtId="0" fontId="18" fillId="0" borderId="47" xfId="0" applyFont="1" applyBorder="1" applyAlignment="1" applyProtection="1">
      <alignment horizontal="center"/>
      <protection hidden="1"/>
    </xf>
    <xf numFmtId="0" fontId="18" fillId="0" borderId="51" xfId="0" applyFont="1" applyBorder="1" applyAlignment="1" applyProtection="1">
      <alignment horizontal="center"/>
      <protection hidden="1"/>
    </xf>
    <xf numFmtId="0" fontId="18" fillId="2" borderId="51" xfId="0" applyFont="1" applyFill="1" applyBorder="1" applyAlignment="1" applyProtection="1">
      <alignment horizontal="center"/>
      <protection hidden="1"/>
    </xf>
    <xf numFmtId="0" fontId="18" fillId="2" borderId="52" xfId="0" applyFont="1" applyFill="1" applyBorder="1" applyAlignment="1" applyProtection="1">
      <alignment horizontal="center"/>
      <protection hidden="1"/>
    </xf>
    <xf numFmtId="0" fontId="11" fillId="5" borderId="14" xfId="0" applyFont="1" applyFill="1" applyBorder="1" applyAlignment="1" applyProtection="1">
      <alignment horizontal="center" vertical="center"/>
      <protection hidden="1"/>
    </xf>
    <xf numFmtId="0" fontId="11" fillId="5" borderId="15" xfId="0" applyFont="1" applyFill="1" applyBorder="1" applyAlignment="1" applyProtection="1">
      <alignment horizontal="center" vertical="center"/>
      <protection hidden="1"/>
    </xf>
    <xf numFmtId="0" fontId="10" fillId="3" borderId="58" xfId="0" applyFont="1" applyFill="1" applyBorder="1" applyAlignment="1" applyProtection="1">
      <alignment horizontal="center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0" fillId="3" borderId="26" xfId="0" applyFont="1" applyFill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3" fillId="3" borderId="26" xfId="0" applyFont="1" applyFill="1" applyBorder="1" applyAlignment="1" applyProtection="1">
      <alignment horizontal="center" vertical="center" textRotation="90"/>
      <protection hidden="1"/>
    </xf>
    <xf numFmtId="0" fontId="3" fillId="3" borderId="58" xfId="0" applyFont="1" applyFill="1" applyBorder="1" applyAlignment="1" applyProtection="1">
      <alignment horizontal="center" vertical="center" textRotation="90"/>
      <protection hidden="1"/>
    </xf>
    <xf numFmtId="0" fontId="3" fillId="2" borderId="23" xfId="0" applyFont="1" applyFill="1" applyBorder="1" applyAlignment="1" applyProtection="1">
      <alignment horizontal="left"/>
      <protection hidden="1"/>
    </xf>
    <xf numFmtId="0" fontId="3" fillId="2" borderId="25" xfId="0" applyFont="1" applyFill="1" applyBorder="1" applyAlignment="1" applyProtection="1">
      <alignment horizontal="left"/>
      <protection hidden="1"/>
    </xf>
    <xf numFmtId="0" fontId="11" fillId="4" borderId="63" xfId="0" applyFont="1" applyFill="1" applyBorder="1" applyAlignment="1" applyProtection="1">
      <alignment horizontal="center" vertical="center"/>
      <protection hidden="1"/>
    </xf>
    <xf numFmtId="0" fontId="11" fillId="4" borderId="53" xfId="0" applyFont="1" applyFill="1" applyBorder="1" applyAlignment="1" applyProtection="1">
      <alignment horizontal="center" vertical="center"/>
      <protection hidden="1"/>
    </xf>
    <xf numFmtId="0" fontId="11" fillId="4" borderId="55" xfId="0" applyFont="1" applyFill="1" applyBorder="1" applyAlignment="1" applyProtection="1">
      <alignment horizontal="center" vertical="center"/>
      <protection hidden="1"/>
    </xf>
  </cellXfs>
  <cellStyles count="8">
    <cellStyle name="Normal" xfId="0" builtinId="0"/>
    <cellStyle name="Normal 2" xfId="2" xr:uid="{00000000-0005-0000-0000-000001000000}"/>
    <cellStyle name="Normal 3" xfId="1" xr:uid="{00000000-0005-0000-0000-000002000000}"/>
    <cellStyle name="Normal 3 2" xfId="7" xr:uid="{00000000-0005-0000-0000-000003000000}"/>
    <cellStyle name="Normal 4" xfId="5" xr:uid="{00000000-0005-0000-0000-000004000000}"/>
    <cellStyle name="Normal 5" xfId="4" xr:uid="{00000000-0005-0000-0000-000005000000}"/>
    <cellStyle name="Porcentaje 2" xfId="3" xr:uid="{00000000-0005-0000-0000-000006000000}"/>
    <cellStyle name="Porcentual 2" xfId="6" xr:uid="{00000000-0005-0000-0000-000007000000}"/>
  </cellStyles>
  <dxfs count="0"/>
  <tableStyles count="0" defaultTableStyle="TableStyleMedium9" defaultPivotStyle="PivotStyleLight16"/>
  <colors>
    <mruColors>
      <color rgb="FF001E61"/>
      <color rgb="FFCCCCCC"/>
      <color rgb="FF9B1C2A"/>
      <color rgb="FF002F60"/>
      <color rgb="FF6698D0"/>
      <color rgb="FF1A2E3C"/>
      <color rgb="FFCBD7EE"/>
      <color rgb="FFD2952A"/>
      <color rgb="FF1978BE"/>
      <color rgb="FFA79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Préstamo de Acervo</a:t>
            </a:r>
          </a:p>
        </c:rich>
      </c:tx>
      <c:layout>
        <c:manualLayout>
          <c:xMode val="edge"/>
          <c:yMode val="edge"/>
          <c:x val="0.33983305658221291"/>
          <c:y val="3.846128608923884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371255317223675"/>
          <c:y val="0.25502676141189762"/>
          <c:w val="0.77158826845694151"/>
          <c:h val="0.604896137620436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'Estadísticas Generales'!$B$64</c:f>
              <c:strCache>
                <c:ptCount val="1"/>
                <c:pt idx="0">
                  <c:v>Préstamo a domicilio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074419269019948E-2"/>
                  <c:y val="-3.8546177821522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0-4C64-856E-CCD26358DFF7}"/>
                </c:ext>
              </c:extLst>
            </c:dLbl>
            <c:dLbl>
              <c:idx val="1"/>
              <c:layout>
                <c:manualLayout>
                  <c:x val="-1.6477226061028086E-2"/>
                  <c:y val="-2.333866469816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0-4C64-856E-CCD26358DFF7}"/>
                </c:ext>
              </c:extLst>
            </c:dLbl>
            <c:dLbl>
              <c:idx val="2"/>
              <c:layout>
                <c:manualLayout>
                  <c:x val="-2.5506314328510069E-2"/>
                  <c:y val="-5.6258202099738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60-4C64-856E-CCD26358DF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Generales'!$C$63:$E$63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'Estadísticas Generales'!$C$64:$E$64</c:f>
              <c:numCache>
                <c:formatCode>General</c:formatCode>
                <c:ptCount val="3"/>
                <c:pt idx="1">
                  <c:v>6343</c:v>
                </c:pt>
                <c:pt idx="2">
                  <c:v>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60-4C64-856E-CCD26358DFF7}"/>
            </c:ext>
          </c:extLst>
        </c:ser>
        <c:ser>
          <c:idx val="1"/>
          <c:order val="1"/>
          <c:tx>
            <c:strRef>
              <c:f>'Estadísticas Generales'!$B$65</c:f>
              <c:strCache>
                <c:ptCount val="1"/>
                <c:pt idx="0">
                  <c:v>Préstamo interno</c:v>
                </c:pt>
              </c:strCache>
            </c:strRef>
          </c:tx>
          <c:spPr>
            <a:solidFill>
              <a:srgbClr val="6698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675699568967919E-3"/>
                  <c:y val="-0.217299458661417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60-4C64-856E-CCD26358DFF7}"/>
                </c:ext>
              </c:extLst>
            </c:dLbl>
            <c:dLbl>
              <c:idx val="1"/>
              <c:layout>
                <c:manualLayout>
                  <c:x val="1.1872861442057963E-4"/>
                  <c:y val="-0.1231319717847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60-4C64-856E-CCD26358DFF7}"/>
                </c:ext>
              </c:extLst>
            </c:dLbl>
            <c:dLbl>
              <c:idx val="2"/>
              <c:layout>
                <c:manualLayout>
                  <c:x val="-2.2675699568968344E-3"/>
                  <c:y val="-6.7510662729658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60-4C64-856E-CCD26358DF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Generales'!$C$63:$E$63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'Estadísticas Generales'!$C$65:$E$65</c:f>
              <c:numCache>
                <c:formatCode>General</c:formatCode>
                <c:ptCount val="3"/>
                <c:pt idx="1">
                  <c:v>3759</c:v>
                </c:pt>
                <c:pt idx="2">
                  <c:v>8987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60-4C64-856E-CCD26358DFF7}"/>
            </c:ext>
          </c:extLst>
        </c:ser>
        <c:ser>
          <c:idx val="2"/>
          <c:order val="2"/>
          <c:tx>
            <c:strRef>
              <c:f>'Estadísticas Generales'!$B$66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83213093127761E-2"/>
                  <c:y val="-3.674991797900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60-4C64-856E-CCD26358DFF7}"/>
                </c:ext>
              </c:extLst>
            </c:dLbl>
            <c:dLbl>
              <c:idx val="1"/>
              <c:layout>
                <c:manualLayout>
                  <c:x val="1.5852468703192121E-2"/>
                  <c:y val="-3.0157890419947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60-4C64-856E-CCD26358DFF7}"/>
                </c:ext>
              </c:extLst>
            </c:dLbl>
            <c:dLbl>
              <c:idx val="2"/>
              <c:layout>
                <c:manualLayout>
                  <c:x val="1.8862199393919466E-2"/>
                  <c:y val="-2.0598341541968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60-4C64-856E-CCD26358DF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Generales'!$C$63:$E$63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'Estadísticas Generales'!$C$66:$E$66</c:f>
              <c:numCache>
                <c:formatCode>#,##0</c:formatCode>
                <c:ptCount val="3"/>
                <c:pt idx="0" formatCode="General">
                  <c:v>0</c:v>
                </c:pt>
                <c:pt idx="1">
                  <c:v>10102</c:v>
                </c:pt>
                <c:pt idx="2">
                  <c:v>17613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60-4C64-856E-CCD26358D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014752"/>
        <c:axId val="192035472"/>
        <c:axId val="0"/>
      </c:bar3DChart>
      <c:catAx>
        <c:axId val="1920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03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03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014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9408288249764"/>
          <c:y val="1.8938648293963464E-3"/>
          <c:w val="0.27706429553449058"/>
          <c:h val="0.23636359908136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Uso del Catálogo en Línea</a:t>
            </a:r>
          </a:p>
        </c:rich>
      </c:tx>
      <c:layout>
        <c:manualLayout>
          <c:xMode val="edge"/>
          <c:yMode val="edge"/>
          <c:x val="0.28876281193328035"/>
          <c:y val="3.87321837934815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953065929127746"/>
          <c:y val="0.22535211267605632"/>
          <c:w val="0.87055536995144256"/>
          <c:h val="0.602112676056338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'Estadísticas Generales'!$B$87</c:f>
              <c:strCache>
                <c:ptCount val="1"/>
                <c:pt idx="0">
                  <c:v>Consultas Catálogo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611195123788392E-2"/>
                  <c:y val="-3.75981483327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51-4A73-8763-1E86019EC64E}"/>
                </c:ext>
              </c:extLst>
            </c:dLbl>
            <c:dLbl>
              <c:idx val="1"/>
              <c:layout>
                <c:manualLayout>
                  <c:x val="3.7915326809314399E-2"/>
                  <c:y val="-2.4445108918347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51-4A73-8763-1E86019EC64E}"/>
                </c:ext>
              </c:extLst>
            </c:dLbl>
            <c:dLbl>
              <c:idx val="2"/>
              <c:layout>
                <c:manualLayout>
                  <c:x val="3.2588147825594653E-2"/>
                  <c:y val="-7.39276313559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51-4A73-8763-1E86019EC64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Generales'!$C$86:$E$86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'Estadísticas Generales'!$C$87:$E$87</c:f>
              <c:numCache>
                <c:formatCode>#,##0</c:formatCode>
                <c:ptCount val="3"/>
                <c:pt idx="1">
                  <c:v>13304</c:v>
                </c:pt>
                <c:pt idx="2">
                  <c:v>24425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51-4A73-8763-1E86019E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320392"/>
        <c:axId val="192324880"/>
        <c:axId val="0"/>
      </c:bar3DChart>
      <c:catAx>
        <c:axId val="19232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32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32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320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</a:t>
            </a:r>
            <a:r>
              <a:rPr lang="es-MX" baseline="0"/>
              <a:t> de volúmenes</a:t>
            </a:r>
            <a:endParaRPr lang="es-MX"/>
          </a:p>
        </c:rich>
      </c:tx>
      <c:layout>
        <c:manualLayout>
          <c:xMode val="edge"/>
          <c:yMode val="edge"/>
          <c:x val="0.35539833169106438"/>
          <c:y val="2.0426246719160235E-3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hPercent val="36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243117866080489E-2"/>
          <c:y val="9.4333228346456743E-2"/>
          <c:w val="0.71829713727644562"/>
          <c:h val="0.7364338057742783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'Estadísticas Generales'!$B$13</c:f>
              <c:strCache>
                <c:ptCount val="1"/>
                <c:pt idx="0">
                  <c:v>JUAN ALONSO DE TORRES</c:v>
                </c:pt>
              </c:strCache>
            </c:strRef>
          </c:tx>
          <c:spPr>
            <a:solidFill>
              <a:srgbClr val="D295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772809362132205E-3"/>
                  <c:y val="-4.80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B1-48A2-898E-B56575CB1AC2}"/>
                </c:ext>
              </c:extLst>
            </c:dLbl>
            <c:dLbl>
              <c:idx val="1"/>
              <c:layout>
                <c:manualLayout>
                  <c:x val="-1.5397192323436691E-2"/>
                  <c:y val="5.3333333333332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B1-48A2-898E-B56575CB1AC2}"/>
                </c:ext>
              </c:extLst>
            </c:dLbl>
            <c:dLbl>
              <c:idx val="2"/>
              <c:layout>
                <c:manualLayout>
                  <c:x val="-1.5418502733029931E-2"/>
                  <c:y val="1.066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B1-48A2-898E-B56575CB1A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Generales'!$C$11:$E$12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'Estadísticas Generales'!$C$13:$E$13</c:f>
              <c:numCache>
                <c:formatCode>General</c:formatCode>
                <c:ptCount val="3"/>
                <c:pt idx="0">
                  <c:v>14738</c:v>
                </c:pt>
                <c:pt idx="1">
                  <c:v>603</c:v>
                </c:pt>
                <c:pt idx="2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1-48A2-898E-B56575CB1AC2}"/>
            </c:ext>
          </c:extLst>
        </c:ser>
        <c:ser>
          <c:idx val="4"/>
          <c:order val="1"/>
          <c:tx>
            <c:strRef>
              <c:f>'Estadísticas Generales'!$B$14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rgbClr val="CBD7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3469340802816011E-3"/>
                  <c:y val="-1.7579516846108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B1-48A2-898E-B56575CB1AC2}"/>
                </c:ext>
              </c:extLst>
            </c:dLbl>
            <c:dLbl>
              <c:idx val="1"/>
              <c:layout>
                <c:manualLayout>
                  <c:x val="1.7598025725927443E-3"/>
                  <c:y val="-3.9035380577427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B1-48A2-898E-B56575CB1AC2}"/>
                </c:ext>
              </c:extLst>
            </c:dLbl>
            <c:dLbl>
              <c:idx val="2"/>
              <c:layout>
                <c:manualLayout>
                  <c:x val="1.0319656143899332E-2"/>
                  <c:y val="4.3120209973752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B1-48A2-898E-B56575CB1A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Generales'!$C$11:$E$12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'Estadísticas Generales'!$C$14:$E$14</c:f>
              <c:numCache>
                <c:formatCode>General</c:formatCode>
                <c:ptCount val="3"/>
                <c:pt idx="0">
                  <c:v>8834</c:v>
                </c:pt>
                <c:pt idx="1">
                  <c:v>96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B1-48A2-898E-B56575CB1AC2}"/>
            </c:ext>
          </c:extLst>
        </c:ser>
        <c:ser>
          <c:idx val="5"/>
          <c:order val="2"/>
          <c:tx>
            <c:strRef>
              <c:f>'Estadísticas Generales'!$B$15</c:f>
              <c:strCache>
                <c:ptCount val="1"/>
                <c:pt idx="0">
                  <c:v>SAN FRANCISCO DEL RINCÓN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3404117034676728E-3"/>
                  <c:y val="-8.8397236059778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B1-48A2-898E-B56575CB1AC2}"/>
                </c:ext>
              </c:extLst>
            </c:dLbl>
            <c:dLbl>
              <c:idx val="1"/>
              <c:layout>
                <c:manualLayout>
                  <c:x val="-6.6862555371108529E-4"/>
                  <c:y val="3.2907086614173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B1-48A2-898E-B56575CB1AC2}"/>
                </c:ext>
              </c:extLst>
            </c:dLbl>
            <c:dLbl>
              <c:idx val="2"/>
              <c:layout>
                <c:manualLayout>
                  <c:x val="-5.8603626381564687E-3"/>
                  <c:y val="-2.3375958005249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B1-48A2-898E-B56575CB1A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Generales'!$C$11:$E$12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'Estadísticas Generales'!$C$15:$E$15</c:f>
              <c:numCache>
                <c:formatCode>General</c:formatCode>
                <c:ptCount val="3"/>
                <c:pt idx="0">
                  <c:v>10201</c:v>
                </c:pt>
                <c:pt idx="1">
                  <c:v>44</c:v>
                </c:pt>
                <c:pt idx="2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B1-48A2-898E-B56575CB1AC2}"/>
            </c:ext>
          </c:extLst>
        </c:ser>
        <c:ser>
          <c:idx val="0"/>
          <c:order val="3"/>
          <c:tx>
            <c:strRef>
              <c:f>'Estadísticas Generales'!$B$16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1A2E3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7.6575405138577862E-3"/>
                  <c:y val="-1.0667086614173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B1-48A2-898E-B56575CB1AC2}"/>
                </c:ext>
              </c:extLst>
            </c:dLbl>
            <c:dLbl>
              <c:idx val="1"/>
              <c:layout>
                <c:manualLayout>
                  <c:x val="6.2015699872378337E-3"/>
                  <c:y val="-5.3337532808398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B1-48A2-898E-B56575CB1AC2}"/>
                </c:ext>
              </c:extLst>
            </c:dLbl>
            <c:dLbl>
              <c:idx val="2"/>
              <c:layout>
                <c:manualLayout>
                  <c:x val="6.2015699872378337E-3"/>
                  <c:y val="-1.066708661417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B1-48A2-898E-B56575CB1A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Generales'!$C$11:$E$12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'Estadísticas Generales'!$C$16:$E$16</c:f>
              <c:numCache>
                <c:formatCode>General</c:formatCode>
                <c:ptCount val="3"/>
                <c:pt idx="0">
                  <c:v>108282</c:v>
                </c:pt>
                <c:pt idx="1">
                  <c:v>2297</c:v>
                </c:pt>
                <c:pt idx="2">
                  <c:v>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B1-48A2-898E-B56575CB1AC2}"/>
            </c:ext>
          </c:extLst>
        </c:ser>
        <c:ser>
          <c:idx val="1"/>
          <c:order val="4"/>
          <c:tx>
            <c:strRef>
              <c:f>'Estadísticas Generales'!$B$17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545662485537673E-2"/>
                  <c:y val="-3.2000000000000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B1-48A2-898E-B56575CB1AC2}"/>
                </c:ext>
              </c:extLst>
            </c:dLbl>
            <c:dLbl>
              <c:idx val="1"/>
              <c:layout>
                <c:manualLayout>
                  <c:x val="1.3953430567515027E-2"/>
                  <c:y val="-3.2000000000000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0B1-48A2-898E-B56575CB1AC2}"/>
                </c:ext>
              </c:extLst>
            </c:dLbl>
            <c:dLbl>
              <c:idx val="2"/>
              <c:layout>
                <c:manualLayout>
                  <c:x val="1.5503851195601683E-2"/>
                  <c:y val="-2.666666666666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0B1-48A2-898E-B56575CB1A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Generales'!$C$11:$E$12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'Estadísticas Generales'!$C$17:$E$17</c:f>
              <c:numCache>
                <c:formatCode>General</c:formatCode>
                <c:ptCount val="3"/>
                <c:pt idx="0">
                  <c:v>21562</c:v>
                </c:pt>
                <c:pt idx="1">
                  <c:v>322</c:v>
                </c:pt>
                <c:pt idx="2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B1-48A2-898E-B56575CB1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790792"/>
        <c:axId val="192791176"/>
        <c:axId val="0"/>
      </c:bar3DChart>
      <c:catAx>
        <c:axId val="192790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79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791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790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25685161448524"/>
          <c:y val="0.21919454068241645"/>
          <c:w val="0.17331941646829277"/>
          <c:h val="0.35905511811023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Acceso a bases de Datos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756056355024586E-2"/>
          <c:y val="0.12661063434486419"/>
          <c:w val="0.9173857060970827"/>
          <c:h val="0.659582116842136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'Estadísticas Generales'!$D$107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'Estadísticas Generales'!$B$108:$C$115</c:f>
              <c:multiLvlStrCache>
                <c:ptCount val="8"/>
                <c:lvl>
                  <c:pt idx="0">
                    <c:v>Accesos</c:v>
                  </c:pt>
                  <c:pt idx="1">
                    <c:v>Documentos</c:v>
                  </c:pt>
                  <c:pt idx="2">
                    <c:v>Accesos</c:v>
                  </c:pt>
                  <c:pt idx="3">
                    <c:v>Documentos</c:v>
                  </c:pt>
                  <c:pt idx="4">
                    <c:v>Accesos</c:v>
                  </c:pt>
                  <c:pt idx="5">
                    <c:v>Documentos</c:v>
                  </c:pt>
                  <c:pt idx="6">
                    <c:v>Titulos Consultados </c:v>
                  </c:pt>
                  <c:pt idx="7">
                    <c:v>Páginas vistas </c:v>
                  </c:pt>
                </c:lvl>
                <c:lvl>
                  <c:pt idx="0">
                    <c:v>EBSCO</c:v>
                  </c:pt>
                  <c:pt idx="2">
                    <c:v>WGSN</c:v>
                  </c:pt>
                  <c:pt idx="4">
                    <c:v>VLEX </c:v>
                  </c:pt>
                  <c:pt idx="6">
                    <c:v>ELIBRO</c:v>
                  </c:pt>
                </c:lvl>
              </c:multiLvlStrCache>
            </c:multiLvlStrRef>
          </c:cat>
          <c:val>
            <c:numRef>
              <c:f>'Estadísticas Generales'!$D$108:$D$115</c:f>
              <c:numCache>
                <c:formatCode>#,##0</c:formatCode>
                <c:ptCount val="8"/>
                <c:pt idx="0">
                  <c:v>199018</c:v>
                </c:pt>
                <c:pt idx="1">
                  <c:v>34998</c:v>
                </c:pt>
                <c:pt idx="2">
                  <c:v>147035</c:v>
                </c:pt>
                <c:pt idx="3">
                  <c:v>104474</c:v>
                </c:pt>
                <c:pt idx="4">
                  <c:v>20004</c:v>
                </c:pt>
                <c:pt idx="5">
                  <c:v>21964</c:v>
                </c:pt>
                <c:pt idx="6">
                  <c:v>5291</c:v>
                </c:pt>
                <c:pt idx="7">
                  <c:v>16439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89-4FE4-8D19-B95F6BF97BAD}"/>
            </c:ext>
          </c:extLst>
        </c:ser>
        <c:ser>
          <c:idx val="1"/>
          <c:order val="1"/>
          <c:tx>
            <c:strRef>
              <c:f>'Estadísticas Generales'!$E$107</c:f>
              <c:strCache>
                <c:ptCount val="1"/>
                <c:pt idx="0">
                  <c:v>2021-2022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'Estadísticas Generales'!$B$108:$C$115</c:f>
              <c:multiLvlStrCache>
                <c:ptCount val="8"/>
                <c:lvl>
                  <c:pt idx="0">
                    <c:v>Accesos</c:v>
                  </c:pt>
                  <c:pt idx="1">
                    <c:v>Documentos</c:v>
                  </c:pt>
                  <c:pt idx="2">
                    <c:v>Accesos</c:v>
                  </c:pt>
                  <c:pt idx="3">
                    <c:v>Documentos</c:v>
                  </c:pt>
                  <c:pt idx="4">
                    <c:v>Accesos</c:v>
                  </c:pt>
                  <c:pt idx="5">
                    <c:v>Documentos</c:v>
                  </c:pt>
                  <c:pt idx="6">
                    <c:v>Titulos Consultados </c:v>
                  </c:pt>
                  <c:pt idx="7">
                    <c:v>Páginas vistas </c:v>
                  </c:pt>
                </c:lvl>
                <c:lvl>
                  <c:pt idx="0">
                    <c:v>EBSCO</c:v>
                  </c:pt>
                  <c:pt idx="2">
                    <c:v>WGSN</c:v>
                  </c:pt>
                  <c:pt idx="4">
                    <c:v>VLEX </c:v>
                  </c:pt>
                  <c:pt idx="6">
                    <c:v>ELIBRO</c:v>
                  </c:pt>
                </c:lvl>
              </c:multiLvlStrCache>
            </c:multiLvlStrRef>
          </c:cat>
          <c:val>
            <c:numRef>
              <c:f>'Estadísticas Generales'!$E$108:$E$115</c:f>
              <c:numCache>
                <c:formatCode>#,##0</c:formatCode>
                <c:ptCount val="8"/>
                <c:pt idx="0">
                  <c:v>298175</c:v>
                </c:pt>
                <c:pt idx="1">
                  <c:v>10870</c:v>
                </c:pt>
                <c:pt idx="2">
                  <c:v>161851</c:v>
                </c:pt>
                <c:pt idx="3">
                  <c:v>114055</c:v>
                </c:pt>
                <c:pt idx="4">
                  <c:v>22614</c:v>
                </c:pt>
                <c:pt idx="5">
                  <c:v>23572</c:v>
                </c:pt>
                <c:pt idx="6">
                  <c:v>5836</c:v>
                </c:pt>
                <c:pt idx="7">
                  <c:v>16954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189-4FE4-8D19-B95F6BF97BAD}"/>
            </c:ext>
          </c:extLst>
        </c:ser>
        <c:ser>
          <c:idx val="2"/>
          <c:order val="2"/>
          <c:tx>
            <c:strRef>
              <c:f>'Estadísticas Generales'!$F$107</c:f>
              <c:strCache>
                <c:ptCount val="1"/>
                <c:pt idx="0">
                  <c:v>2022-2023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'Estadísticas Generales'!$B$108:$C$115</c:f>
              <c:multiLvlStrCache>
                <c:ptCount val="8"/>
                <c:lvl>
                  <c:pt idx="0">
                    <c:v>Accesos</c:v>
                  </c:pt>
                  <c:pt idx="1">
                    <c:v>Documentos</c:v>
                  </c:pt>
                  <c:pt idx="2">
                    <c:v>Accesos</c:v>
                  </c:pt>
                  <c:pt idx="3">
                    <c:v>Documentos</c:v>
                  </c:pt>
                  <c:pt idx="4">
                    <c:v>Accesos</c:v>
                  </c:pt>
                  <c:pt idx="5">
                    <c:v>Documentos</c:v>
                  </c:pt>
                  <c:pt idx="6">
                    <c:v>Titulos Consultados </c:v>
                  </c:pt>
                  <c:pt idx="7">
                    <c:v>Páginas vistas </c:v>
                  </c:pt>
                </c:lvl>
                <c:lvl>
                  <c:pt idx="0">
                    <c:v>EBSCO</c:v>
                  </c:pt>
                  <c:pt idx="2">
                    <c:v>WGSN</c:v>
                  </c:pt>
                  <c:pt idx="4">
                    <c:v>VLEX </c:v>
                  </c:pt>
                  <c:pt idx="6">
                    <c:v>ELIBRO</c:v>
                  </c:pt>
                </c:lvl>
              </c:multiLvlStrCache>
            </c:multiLvlStrRef>
          </c:cat>
          <c:val>
            <c:numRef>
              <c:f>'Estadísticas Generales'!$F$108:$F$115</c:f>
              <c:numCache>
                <c:formatCode>#,##0</c:formatCode>
                <c:ptCount val="8"/>
                <c:pt idx="0">
                  <c:v>424046</c:v>
                </c:pt>
                <c:pt idx="1">
                  <c:v>24242</c:v>
                </c:pt>
                <c:pt idx="2">
                  <c:v>169149</c:v>
                </c:pt>
                <c:pt idx="3">
                  <c:v>119642</c:v>
                </c:pt>
                <c:pt idx="4">
                  <c:v>27037</c:v>
                </c:pt>
                <c:pt idx="5">
                  <c:v>28694</c:v>
                </c:pt>
                <c:pt idx="6">
                  <c:v>6846</c:v>
                </c:pt>
                <c:pt idx="7">
                  <c:v>17681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189-4FE4-8D19-B95F6BF9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2837792"/>
        <c:axId val="192838176"/>
        <c:axId val="0"/>
      </c:bar3DChart>
      <c:catAx>
        <c:axId val="19283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83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83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  <a:effectLst>
              <a:outerShdw blurRad="50800" dist="50800" dir="5400000" algn="ctr" rotWithShape="0">
                <a:schemeClr val="bg2">
                  <a:lumMod val="90000"/>
                </a:schemeClr>
              </a:outerShdw>
            </a:effectLst>
          </c:spPr>
        </c:majorGridlines>
        <c:numFmt formatCode="#,##0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837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644" r="0.75000000000000644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</a:t>
            </a:r>
            <a:r>
              <a:rPr lang="es-MX" baseline="0"/>
              <a:t> de títulos</a:t>
            </a:r>
            <a:endParaRPr lang="es-MX"/>
          </a:p>
        </c:rich>
      </c:tx>
      <c:layout>
        <c:manualLayout>
          <c:xMode val="edge"/>
          <c:yMode val="edge"/>
          <c:x val="0.35539833169106438"/>
          <c:y val="2.0426246719160248E-3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hPercent val="36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7195467754030739E-2"/>
          <c:y val="0.10465330765542852"/>
          <c:w val="0.72288424956054809"/>
          <c:h val="0.70820913385826767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'Estadísticas Generales'!$B$39</c:f>
              <c:strCache>
                <c:ptCount val="1"/>
                <c:pt idx="0">
                  <c:v>JUAN ALONSO DE TORRES</c:v>
                </c:pt>
              </c:strCache>
            </c:strRef>
          </c:tx>
          <c:spPr>
            <a:solidFill>
              <a:srgbClr val="D295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249535134638782E-2"/>
                  <c:y val="1.076814447107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EF-433A-B24C-3BD5C09A77AD}"/>
                </c:ext>
              </c:extLst>
            </c:dLbl>
            <c:dLbl>
              <c:idx val="1"/>
              <c:layout>
                <c:manualLayout>
                  <c:x val="-9.25517906654002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EF-433A-B24C-3BD5C09A77AD}"/>
                </c:ext>
              </c:extLst>
            </c:dLbl>
            <c:dLbl>
              <c:idx val="2"/>
              <c:layout>
                <c:manualLayout>
                  <c:x val="-1.2360398757494763E-2"/>
                  <c:y val="5.3333333333332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EF-433A-B24C-3BD5C09A77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Generales'!$C$37:$E$38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'Estadísticas Generales'!$C$39:$E$39</c:f>
              <c:numCache>
                <c:formatCode>General</c:formatCode>
                <c:ptCount val="3"/>
                <c:pt idx="0">
                  <c:v>7294</c:v>
                </c:pt>
                <c:pt idx="1">
                  <c:v>300</c:v>
                </c:pt>
                <c:pt idx="2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EF-433A-B24C-3BD5C09A77AD}"/>
            </c:ext>
          </c:extLst>
        </c:ser>
        <c:ser>
          <c:idx val="4"/>
          <c:order val="1"/>
          <c:tx>
            <c:strRef>
              <c:f>'Estadísticas Generales'!$B$40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rgbClr val="CBD7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373313800891292E-3"/>
                  <c:y val="-2.2695223097112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EF-433A-B24C-3BD5C09A77AD}"/>
                </c:ext>
              </c:extLst>
            </c:dLbl>
            <c:dLbl>
              <c:idx val="1"/>
              <c:layout>
                <c:manualLayout>
                  <c:x val="1.7598025725927443E-3"/>
                  <c:y val="-8.7035380577427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EF-433A-B24C-3BD5C09A77AD}"/>
                </c:ext>
              </c:extLst>
            </c:dLbl>
            <c:dLbl>
              <c:idx val="2"/>
              <c:layout>
                <c:manualLayout>
                  <c:x val="-3.3641961609364797E-3"/>
                  <c:y val="-8.1021312335958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EF-433A-B24C-3BD5C09A77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Generales'!$C$37:$E$38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'Estadísticas Generales'!$C$40:$E$40</c:f>
              <c:numCache>
                <c:formatCode>General</c:formatCode>
                <c:ptCount val="3"/>
                <c:pt idx="0">
                  <c:v>4278</c:v>
                </c:pt>
                <c:pt idx="1">
                  <c:v>60</c:v>
                </c:pt>
                <c:pt idx="2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EF-433A-B24C-3BD5C09A77AD}"/>
            </c:ext>
          </c:extLst>
        </c:ser>
        <c:ser>
          <c:idx val="5"/>
          <c:order val="2"/>
          <c:tx>
            <c:strRef>
              <c:f>'Estadísticas Generales'!$B$41</c:f>
              <c:strCache>
                <c:ptCount val="1"/>
                <c:pt idx="0">
                  <c:v>SAN FRANCISCO DEL RINCÓN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1540981278129437E-4"/>
                  <c:y val="-7.7730603674540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EF-433A-B24C-3BD5C09A77AD}"/>
                </c:ext>
              </c:extLst>
            </c:dLbl>
            <c:dLbl>
              <c:idx val="1"/>
              <c:layout>
                <c:manualLayout>
                  <c:x val="-5.178172495879943E-3"/>
                  <c:y val="-2.0426246719160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EF-433A-B24C-3BD5C09A77AD}"/>
                </c:ext>
              </c:extLst>
            </c:dLbl>
            <c:dLbl>
              <c:idx val="2"/>
              <c:layout>
                <c:manualLayout>
                  <c:x val="-4.2796059737177728E-3"/>
                  <c:y val="-2.04304461942257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EF-433A-B24C-3BD5C09A77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Generales'!$C$37:$E$38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'Estadísticas Generales'!$C$41:$E$41</c:f>
              <c:numCache>
                <c:formatCode>General</c:formatCode>
                <c:ptCount val="3"/>
                <c:pt idx="0">
                  <c:v>4832</c:v>
                </c:pt>
                <c:pt idx="1">
                  <c:v>32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EF-433A-B24C-3BD5C09A77AD}"/>
            </c:ext>
          </c:extLst>
        </c:ser>
        <c:ser>
          <c:idx val="0"/>
          <c:order val="3"/>
          <c:tx>
            <c:strRef>
              <c:f>'Estadísticas Generales'!$B$42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1A2E3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1801841096393566E-3"/>
                  <c:y val="-2.1840551181102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EF-433A-B24C-3BD5C09A77AD}"/>
                </c:ext>
              </c:extLst>
            </c:dLbl>
            <c:dLbl>
              <c:idx val="1"/>
              <c:layout>
                <c:manualLayout>
                  <c:x val="1.07628404247633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EF-433A-B24C-3BD5C09A77AD}"/>
                </c:ext>
              </c:extLst>
            </c:dLbl>
            <c:dLbl>
              <c:idx val="2"/>
              <c:layout>
                <c:manualLayout>
                  <c:x val="1.0736954898986139E-2"/>
                  <c:y val="-4.2666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EF-433A-B24C-3BD5C09A77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Generales'!$C$37:$E$38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'Estadísticas Generales'!$C$42:$E$42</c:f>
              <c:numCache>
                <c:formatCode>General</c:formatCode>
                <c:ptCount val="3"/>
                <c:pt idx="0">
                  <c:v>68518</c:v>
                </c:pt>
                <c:pt idx="1">
                  <c:v>1633</c:v>
                </c:pt>
                <c:pt idx="2">
                  <c:v>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8EF-433A-B24C-3BD5C09A77AD}"/>
            </c:ext>
          </c:extLst>
        </c:ser>
        <c:ser>
          <c:idx val="1"/>
          <c:order val="4"/>
          <c:tx>
            <c:strRef>
              <c:f>'Estadísticas Generales'!$B$43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9829778930694889E-2"/>
                  <c:y val="-9.956350564875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EF-433A-B24C-3BD5C09A77AD}"/>
                </c:ext>
              </c:extLst>
            </c:dLbl>
            <c:dLbl>
              <c:idx val="1"/>
              <c:layout>
                <c:manualLayout>
                  <c:x val="1.5456668833826908E-2"/>
                  <c:y val="-2.13333333333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EF-433A-B24C-3BD5C09A77AD}"/>
                </c:ext>
              </c:extLst>
            </c:dLbl>
            <c:dLbl>
              <c:idx val="2"/>
              <c:layout>
                <c:manualLayout>
                  <c:x val="2.1516628347048431E-2"/>
                  <c:y val="-4.266666666666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EF-433A-B24C-3BD5C09A77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Generales'!$C$37:$E$38</c:f>
              <c:multiLvlStrCache>
                <c:ptCount val="3"/>
                <c:lvl>
                  <c:pt idx="0">
                    <c:v>2020-2021</c:v>
                  </c:pt>
                  <c:pt idx="1">
                    <c:v>2021-2022</c:v>
                  </c:pt>
                  <c:pt idx="2">
                    <c:v>2022-2023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'Estadísticas Generales'!$C$43:$E$43</c:f>
              <c:numCache>
                <c:formatCode>General</c:formatCode>
                <c:ptCount val="3"/>
                <c:pt idx="0">
                  <c:v>12244</c:v>
                </c:pt>
                <c:pt idx="1">
                  <c:v>195</c:v>
                </c:pt>
                <c:pt idx="2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8EF-433A-B24C-3BD5C09A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965976"/>
        <c:axId val="192909288"/>
        <c:axId val="0"/>
      </c:bar3DChart>
      <c:catAx>
        <c:axId val="192965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909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909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965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25685161448546"/>
          <c:y val="0.21919454068241651"/>
          <c:w val="0.16804362814287446"/>
          <c:h val="0.35905511811023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744" r="0.750000000000007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66</xdr:row>
      <xdr:rowOff>152400</xdr:rowOff>
    </xdr:from>
    <xdr:to>
      <xdr:col>6</xdr:col>
      <xdr:colOff>47625</xdr:colOff>
      <xdr:row>81</xdr:row>
      <xdr:rowOff>161925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704850</xdr:colOff>
      <xdr:row>88</xdr:row>
      <xdr:rowOff>38100</xdr:rowOff>
    </xdr:from>
    <xdr:to>
      <xdr:col>5</xdr:col>
      <xdr:colOff>542925</xdr:colOff>
      <xdr:row>102</xdr:row>
      <xdr:rowOff>28575</xdr:rowOff>
    </xdr:to>
    <xdr:graphicFrame macro="">
      <xdr:nvGraphicFramePr>
        <xdr:cNvPr id="1026" name="Chart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18</xdr:row>
      <xdr:rowOff>76200</xdr:rowOff>
    </xdr:from>
    <xdr:to>
      <xdr:col>9</xdr:col>
      <xdr:colOff>276225</xdr:colOff>
      <xdr:row>33</xdr:row>
      <xdr:rowOff>28575</xdr:rowOff>
    </xdr:to>
    <xdr:graphicFrame macro="">
      <xdr:nvGraphicFramePr>
        <xdr:cNvPr id="1027" name="Chart 9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10160</xdr:colOff>
      <xdr:row>117</xdr:row>
      <xdr:rowOff>133350</xdr:rowOff>
    </xdr:from>
    <xdr:to>
      <xdr:col>9</xdr:col>
      <xdr:colOff>311150</xdr:colOff>
      <xdr:row>138</xdr:row>
      <xdr:rowOff>121920</xdr:rowOff>
    </xdr:to>
    <xdr:graphicFrame macro="">
      <xdr:nvGraphicFramePr>
        <xdr:cNvPr id="1030" name="Chart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9</xdr:col>
      <xdr:colOff>76200</xdr:colOff>
      <xdr:row>59</xdr:row>
      <xdr:rowOff>114300</xdr:rowOff>
    </xdr:to>
    <xdr:graphicFrame macro="">
      <xdr:nvGraphicFramePr>
        <xdr:cNvPr id="9" name="Chart 9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851102</xdr:colOff>
      <xdr:row>7</xdr:row>
      <xdr:rowOff>18525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FBEE37-0103-4585-A85E-3C2ED822F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186733</xdr:colOff>
      <xdr:row>7</xdr:row>
      <xdr:rowOff>18525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F98882-C0DE-4468-B409-1C5F0ADF2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Q137"/>
  <sheetViews>
    <sheetView showGridLines="0" tabSelected="1" zoomScaleNormal="100" zoomScaleSheetLayoutView="100" workbookViewId="0">
      <selection activeCell="B11" sqref="B11:B12"/>
    </sheetView>
  </sheetViews>
  <sheetFormatPr baseColWidth="10" defaultColWidth="11.44140625" defaultRowHeight="13.2" x14ac:dyDescent="0.25"/>
  <cols>
    <col min="1" max="1" width="3.6640625" style="1" customWidth="1"/>
    <col min="2" max="2" width="28.33203125" style="1" bestFit="1" customWidth="1"/>
    <col min="3" max="3" width="18.88671875" style="1" customWidth="1"/>
    <col min="4" max="4" width="13.33203125" style="1" customWidth="1"/>
    <col min="5" max="5" width="12.6640625" style="1" customWidth="1"/>
    <col min="6" max="6" width="12" style="1" customWidth="1"/>
    <col min="7" max="7" width="13.6640625" style="1" customWidth="1"/>
    <col min="8" max="8" width="14" style="1" bestFit="1" customWidth="1"/>
    <col min="9" max="9" width="13" style="1" customWidth="1"/>
    <col min="10" max="10" width="13.44140625" style="1" customWidth="1"/>
    <col min="11" max="16384" width="11.44140625" style="1"/>
  </cols>
  <sheetData>
    <row r="8" spans="1:10" ht="17.100000000000001" customHeight="1" x14ac:dyDescent="0.25">
      <c r="A8" s="186" t="s">
        <v>6</v>
      </c>
      <c r="B8" s="186"/>
      <c r="C8" s="186"/>
      <c r="D8" s="186"/>
      <c r="E8" s="186"/>
      <c r="F8" s="186"/>
    </row>
    <row r="9" spans="1:10" x14ac:dyDescent="0.25">
      <c r="A9" s="6" t="s">
        <v>25</v>
      </c>
      <c r="B9" s="6"/>
      <c r="C9" s="6"/>
      <c r="D9" s="6"/>
      <c r="E9" s="6"/>
      <c r="F9" s="6"/>
      <c r="G9" s="6"/>
      <c r="H9" s="6"/>
      <c r="I9" s="6"/>
      <c r="J9" s="6"/>
    </row>
    <row r="10" spans="1:10" ht="13.8" thickBot="1" x14ac:dyDescent="0.3">
      <c r="A10" s="7"/>
    </row>
    <row r="11" spans="1:10" ht="13.8" thickBot="1" x14ac:dyDescent="0.3">
      <c r="A11" s="7"/>
      <c r="B11" s="187" t="s">
        <v>7</v>
      </c>
      <c r="C11" s="178" t="s">
        <v>0</v>
      </c>
      <c r="D11" s="179"/>
      <c r="E11" s="180"/>
      <c r="F11" s="8"/>
      <c r="G11" s="178" t="s">
        <v>13</v>
      </c>
      <c r="H11" s="179"/>
      <c r="I11" s="180"/>
      <c r="J11" s="29"/>
    </row>
    <row r="12" spans="1:10" ht="13.8" thickBot="1" x14ac:dyDescent="0.3">
      <c r="B12" s="188"/>
      <c r="C12" s="34" t="s">
        <v>26</v>
      </c>
      <c r="D12" s="34" t="s">
        <v>27</v>
      </c>
      <c r="E12" s="34" t="s">
        <v>31</v>
      </c>
      <c r="F12" s="28"/>
      <c r="G12" s="35" t="s">
        <v>28</v>
      </c>
      <c r="H12" s="36" t="s">
        <v>29</v>
      </c>
      <c r="I12" s="36" t="s">
        <v>30</v>
      </c>
    </row>
    <row r="13" spans="1:10" x14ac:dyDescent="0.25">
      <c r="B13" s="43" t="s">
        <v>4</v>
      </c>
      <c r="C13" s="44">
        <v>14738</v>
      </c>
      <c r="D13" s="44">
        <f>165+G13</f>
        <v>603</v>
      </c>
      <c r="E13" s="45">
        <f>539+I13</f>
        <v>665</v>
      </c>
      <c r="F13" s="14"/>
      <c r="G13" s="57">
        <v>438</v>
      </c>
      <c r="H13" s="3">
        <v>101</v>
      </c>
      <c r="I13" s="99">
        <v>126</v>
      </c>
    </row>
    <row r="14" spans="1:10" x14ac:dyDescent="0.25">
      <c r="B14" s="46" t="s">
        <v>9</v>
      </c>
      <c r="C14" s="47">
        <v>8834</v>
      </c>
      <c r="D14" s="47">
        <f>57+G14</f>
        <v>96</v>
      </c>
      <c r="E14" s="48">
        <f>63+I14</f>
        <v>95</v>
      </c>
      <c r="F14" s="14"/>
      <c r="G14" s="58">
        <v>39</v>
      </c>
      <c r="H14" s="9">
        <v>24</v>
      </c>
      <c r="I14" s="100">
        <v>32</v>
      </c>
    </row>
    <row r="15" spans="1:10" x14ac:dyDescent="0.25">
      <c r="B15" s="46" t="s">
        <v>10</v>
      </c>
      <c r="C15" s="47">
        <v>10201</v>
      </c>
      <c r="D15" s="47">
        <f>0+G15</f>
        <v>44</v>
      </c>
      <c r="E15" s="48">
        <f>136+I15</f>
        <v>152</v>
      </c>
      <c r="F15" s="14"/>
      <c r="G15" s="58">
        <v>44</v>
      </c>
      <c r="H15" s="9">
        <v>92</v>
      </c>
      <c r="I15" s="100">
        <v>16</v>
      </c>
    </row>
    <row r="16" spans="1:10" x14ac:dyDescent="0.25">
      <c r="B16" s="46" t="s">
        <v>5</v>
      </c>
      <c r="C16" s="47">
        <v>108282</v>
      </c>
      <c r="D16" s="47">
        <f>1121+G16</f>
        <v>2297</v>
      </c>
      <c r="E16" s="48">
        <f>2385+I16</f>
        <v>2907</v>
      </c>
      <c r="F16" s="14"/>
      <c r="G16" s="58">
        <v>1176</v>
      </c>
      <c r="H16" s="9">
        <v>1209</v>
      </c>
      <c r="I16" s="100">
        <v>522</v>
      </c>
    </row>
    <row r="17" spans="2:9" ht="13.8" thickBot="1" x14ac:dyDescent="0.3">
      <c r="B17" s="49" t="s">
        <v>1</v>
      </c>
      <c r="C17" s="50">
        <v>21562</v>
      </c>
      <c r="D17" s="50">
        <f>190+G17</f>
        <v>322</v>
      </c>
      <c r="E17" s="51">
        <f>257+I17</f>
        <v>347</v>
      </c>
      <c r="F17" s="14"/>
      <c r="G17" s="59">
        <v>132</v>
      </c>
      <c r="H17" s="5">
        <v>124</v>
      </c>
      <c r="I17" s="101">
        <v>90</v>
      </c>
    </row>
    <row r="18" spans="2:9" ht="13.8" thickBot="1" x14ac:dyDescent="0.3">
      <c r="B18" s="37" t="s">
        <v>2</v>
      </c>
      <c r="C18" s="78">
        <f>SUM(C13:C17)</f>
        <v>163617</v>
      </c>
      <c r="D18" s="81">
        <f>SUM(D13:D17)</f>
        <v>3362</v>
      </c>
      <c r="E18" s="80">
        <f>SUM(E13:E17)</f>
        <v>4166</v>
      </c>
      <c r="F18" s="15"/>
      <c r="G18" s="78">
        <f>SUM(G13:G17)</f>
        <v>1829</v>
      </c>
      <c r="H18" s="79">
        <f>SUM(H13:H17)</f>
        <v>1550</v>
      </c>
      <c r="I18" s="38">
        <f>SUM(I13:I17)</f>
        <v>786</v>
      </c>
    </row>
    <row r="19" spans="2:9" x14ac:dyDescent="0.25">
      <c r="B19" s="22"/>
      <c r="C19" s="23"/>
      <c r="D19" s="23"/>
      <c r="E19" s="23"/>
      <c r="F19" s="22"/>
      <c r="G19" s="22"/>
      <c r="H19" s="22"/>
    </row>
    <row r="35" spans="1:10" x14ac:dyDescent="0.25">
      <c r="A35" s="6" t="s">
        <v>32</v>
      </c>
    </row>
    <row r="36" spans="1:10" ht="13.8" thickBot="1" x14ac:dyDescent="0.3">
      <c r="B36" s="10"/>
      <c r="C36" s="10"/>
      <c r="D36" s="10"/>
      <c r="E36" s="10"/>
    </row>
    <row r="37" spans="1:10" ht="13.8" thickBot="1" x14ac:dyDescent="0.3">
      <c r="C37" s="178" t="s">
        <v>14</v>
      </c>
      <c r="D37" s="179"/>
      <c r="E37" s="180"/>
      <c r="G37" s="178" t="s">
        <v>13</v>
      </c>
      <c r="H37" s="179"/>
      <c r="I37" s="180"/>
      <c r="J37" s="29"/>
    </row>
    <row r="38" spans="1:10" ht="13.8" thickBot="1" x14ac:dyDescent="0.3">
      <c r="C38" s="40" t="s">
        <v>26</v>
      </c>
      <c r="D38" s="156" t="s">
        <v>27</v>
      </c>
      <c r="E38" s="34" t="s">
        <v>31</v>
      </c>
      <c r="G38" s="35" t="s">
        <v>28</v>
      </c>
      <c r="H38" s="36" t="s">
        <v>29</v>
      </c>
      <c r="I38" s="36" t="s">
        <v>30</v>
      </c>
    </row>
    <row r="39" spans="1:10" x14ac:dyDescent="0.25">
      <c r="B39" s="16" t="s">
        <v>4</v>
      </c>
      <c r="C39" s="17">
        <v>7294</v>
      </c>
      <c r="D39" s="17">
        <f>86+G39</f>
        <v>300</v>
      </c>
      <c r="E39" s="3">
        <f>280+I39</f>
        <v>345</v>
      </c>
      <c r="G39" s="60">
        <v>214</v>
      </c>
      <c r="H39" s="3">
        <v>66</v>
      </c>
      <c r="I39" s="99">
        <v>65</v>
      </c>
    </row>
    <row r="40" spans="1:10" x14ac:dyDescent="0.25">
      <c r="B40" s="18" t="s">
        <v>9</v>
      </c>
      <c r="C40" s="19">
        <v>4278</v>
      </c>
      <c r="D40" s="19">
        <f>36+G40</f>
        <v>60</v>
      </c>
      <c r="E40" s="9">
        <f>39+I40</f>
        <v>61</v>
      </c>
      <c r="G40" s="61">
        <v>24</v>
      </c>
      <c r="H40" s="9">
        <v>15</v>
      </c>
      <c r="I40" s="100">
        <v>22</v>
      </c>
    </row>
    <row r="41" spans="1:10" x14ac:dyDescent="0.25">
      <c r="B41" s="21" t="s">
        <v>10</v>
      </c>
      <c r="C41" s="20">
        <v>4832</v>
      </c>
      <c r="D41" s="20">
        <f>0+G41</f>
        <v>32</v>
      </c>
      <c r="E41" s="9">
        <f>72+I41</f>
        <v>84</v>
      </c>
      <c r="G41" s="62">
        <v>32</v>
      </c>
      <c r="H41" s="9">
        <v>39</v>
      </c>
      <c r="I41" s="100">
        <v>12</v>
      </c>
    </row>
    <row r="42" spans="1:10" x14ac:dyDescent="0.25">
      <c r="B42" s="18" t="s">
        <v>5</v>
      </c>
      <c r="C42" s="19">
        <v>68518</v>
      </c>
      <c r="D42" s="19">
        <f>853+G42</f>
        <v>1633</v>
      </c>
      <c r="E42" s="9">
        <f>1462+I42</f>
        <v>1795</v>
      </c>
      <c r="G42" s="61">
        <v>780</v>
      </c>
      <c r="H42" s="9">
        <v>682</v>
      </c>
      <c r="I42" s="100">
        <v>333</v>
      </c>
      <c r="J42" s="65"/>
    </row>
    <row r="43" spans="1:10" ht="13.8" thickBot="1" x14ac:dyDescent="0.3">
      <c r="B43" s="18" t="s">
        <v>1</v>
      </c>
      <c r="C43" s="20">
        <v>12244</v>
      </c>
      <c r="D43" s="20">
        <f>105+G43</f>
        <v>195</v>
      </c>
      <c r="E43" s="5">
        <f>167+I43</f>
        <v>231</v>
      </c>
      <c r="G43" s="61">
        <v>90</v>
      </c>
      <c r="H43" s="66">
        <v>77</v>
      </c>
      <c r="I43" s="101">
        <v>64</v>
      </c>
    </row>
    <row r="44" spans="1:10" ht="13.8" thickBot="1" x14ac:dyDescent="0.3">
      <c r="B44" s="39" t="s">
        <v>2</v>
      </c>
      <c r="C44" s="78">
        <f>SUM(C39:C43)</f>
        <v>97166</v>
      </c>
      <c r="D44" s="79">
        <f>SUM(D39:D43)</f>
        <v>2220</v>
      </c>
      <c r="E44" s="80">
        <f>SUM(E39:E43)</f>
        <v>2516</v>
      </c>
      <c r="G44" s="78">
        <f>SUM(G39:G43)</f>
        <v>1140</v>
      </c>
      <c r="H44" s="38">
        <f>SUM(H39:H43)</f>
        <v>879</v>
      </c>
      <c r="I44" s="38">
        <f>SUM(I39:I43)</f>
        <v>496</v>
      </c>
    </row>
    <row r="61" spans="1:10" ht="14.4" thickBot="1" x14ac:dyDescent="0.3">
      <c r="A61" s="6" t="s">
        <v>33</v>
      </c>
      <c r="B61" s="11"/>
      <c r="C61" s="10"/>
      <c r="D61" s="10"/>
      <c r="E61" s="10"/>
    </row>
    <row r="62" spans="1:10" ht="14.4" thickBot="1" x14ac:dyDescent="0.3">
      <c r="A62" s="11"/>
      <c r="B62" s="11"/>
      <c r="C62" s="10"/>
      <c r="D62" s="10"/>
      <c r="E62" s="10"/>
      <c r="G62" s="178" t="s">
        <v>15</v>
      </c>
      <c r="H62" s="179"/>
      <c r="I62" s="180"/>
      <c r="J62" s="29"/>
    </row>
    <row r="63" spans="1:10" ht="13.8" thickBot="1" x14ac:dyDescent="0.3">
      <c r="C63" s="40" t="s">
        <v>26</v>
      </c>
      <c r="D63" s="40" t="s">
        <v>27</v>
      </c>
      <c r="E63" s="40" t="s">
        <v>31</v>
      </c>
      <c r="G63" s="52" t="s">
        <v>28</v>
      </c>
      <c r="H63" s="53" t="s">
        <v>29</v>
      </c>
      <c r="I63" s="55" t="s">
        <v>30</v>
      </c>
    </row>
    <row r="64" spans="1:10" x14ac:dyDescent="0.25">
      <c r="B64" s="2" t="s">
        <v>21</v>
      </c>
      <c r="C64" s="32"/>
      <c r="D64" s="12">
        <f>1530+G64</f>
        <v>6343</v>
      </c>
      <c r="E64" s="54">
        <f>H64+I64</f>
        <v>8626</v>
      </c>
      <c r="G64" s="17">
        <v>4813</v>
      </c>
      <c r="H64" s="3">
        <v>4069</v>
      </c>
      <c r="I64" s="102">
        <v>4557</v>
      </c>
    </row>
    <row r="65" spans="2:9" ht="13.8" thickBot="1" x14ac:dyDescent="0.3">
      <c r="B65" s="4" t="s">
        <v>22</v>
      </c>
      <c r="C65" s="31"/>
      <c r="D65" s="13">
        <f>712+G65</f>
        <v>3759</v>
      </c>
      <c r="E65" s="5">
        <f>H65+I65</f>
        <v>8987</v>
      </c>
      <c r="G65" s="63">
        <v>3047</v>
      </c>
      <c r="H65" s="66">
        <v>4299</v>
      </c>
      <c r="I65" s="103">
        <v>4688</v>
      </c>
    </row>
    <row r="66" spans="2:9" ht="13.8" thickBot="1" x14ac:dyDescent="0.3">
      <c r="B66" s="37" t="s">
        <v>2</v>
      </c>
      <c r="C66" s="38">
        <f>SUM(C64:C65)</f>
        <v>0</v>
      </c>
      <c r="D66" s="79">
        <f>SUM(D64:D65)</f>
        <v>10102</v>
      </c>
      <c r="E66" s="79">
        <f>SUM(E64:E65)</f>
        <v>17613</v>
      </c>
      <c r="G66" s="78">
        <f>SUM(G64:G65)</f>
        <v>7860</v>
      </c>
      <c r="H66" s="79">
        <f>SUM(H64:H65)</f>
        <v>8368</v>
      </c>
      <c r="I66" s="82">
        <f>SUM(I64:I65)</f>
        <v>9245</v>
      </c>
    </row>
    <row r="84" spans="1:10" ht="14.4" thickBot="1" x14ac:dyDescent="0.3">
      <c r="A84" s="6" t="s">
        <v>34</v>
      </c>
      <c r="B84" s="11"/>
      <c r="C84" s="10"/>
    </row>
    <row r="85" spans="1:10" ht="14.4" thickBot="1" x14ac:dyDescent="0.3">
      <c r="A85" s="11"/>
      <c r="B85" s="11"/>
      <c r="C85" s="10"/>
      <c r="G85" s="178" t="s">
        <v>16</v>
      </c>
      <c r="H85" s="179"/>
      <c r="I85" s="180"/>
      <c r="J85" s="29"/>
    </row>
    <row r="86" spans="1:10" ht="13.8" thickBot="1" x14ac:dyDescent="0.3">
      <c r="C86" s="155" t="s">
        <v>26</v>
      </c>
      <c r="D86" s="41" t="s">
        <v>27</v>
      </c>
      <c r="E86" s="156" t="s">
        <v>31</v>
      </c>
      <c r="G86" s="52" t="s">
        <v>28</v>
      </c>
      <c r="H86" s="53" t="s">
        <v>29</v>
      </c>
      <c r="I86" s="55" t="s">
        <v>30</v>
      </c>
    </row>
    <row r="87" spans="1:10" ht="13.8" thickBot="1" x14ac:dyDescent="0.3">
      <c r="B87" s="27" t="s">
        <v>3</v>
      </c>
      <c r="C87" s="56"/>
      <c r="D87" s="76">
        <f>680+G87</f>
        <v>13304</v>
      </c>
      <c r="E87" s="75">
        <f>I88</f>
        <v>24425</v>
      </c>
      <c r="G87" s="74">
        <v>12624</v>
      </c>
      <c r="H87" s="77">
        <v>12247</v>
      </c>
      <c r="I87" s="104">
        <v>12178</v>
      </c>
    </row>
    <row r="88" spans="1:10" ht="13.8" thickBot="1" x14ac:dyDescent="0.3">
      <c r="H88" s="105" t="s">
        <v>90</v>
      </c>
      <c r="I88" s="75">
        <f>SUM(H87:I87)</f>
        <v>24425</v>
      </c>
    </row>
    <row r="104" spans="1:11" x14ac:dyDescent="0.25">
      <c r="E104" s="33"/>
      <c r="F104" s="33"/>
      <c r="G104" s="33"/>
      <c r="H104" s="33"/>
      <c r="I104" s="33"/>
      <c r="J104" s="33"/>
    </row>
    <row r="105" spans="1:11" ht="13.8" thickBot="1" x14ac:dyDescent="0.3">
      <c r="A105" s="24" t="s">
        <v>35</v>
      </c>
      <c r="B105" s="7"/>
      <c r="E105" s="33"/>
      <c r="F105" s="33"/>
      <c r="G105" s="33"/>
      <c r="H105" s="33"/>
      <c r="I105" s="33"/>
      <c r="J105" s="33"/>
    </row>
    <row r="106" spans="1:11" ht="13.8" thickBot="1" x14ac:dyDescent="0.3">
      <c r="H106" s="181" t="s">
        <v>19</v>
      </c>
      <c r="I106" s="182"/>
      <c r="J106" s="183"/>
    </row>
    <row r="107" spans="1:11" ht="13.8" thickBot="1" x14ac:dyDescent="0.3">
      <c r="B107" s="191" t="s">
        <v>18</v>
      </c>
      <c r="C107" s="192"/>
      <c r="D107" s="42" t="s">
        <v>26</v>
      </c>
      <c r="E107" s="42" t="s">
        <v>27</v>
      </c>
      <c r="F107" s="42" t="s">
        <v>31</v>
      </c>
      <c r="H107" s="69" t="s">
        <v>28</v>
      </c>
      <c r="I107" s="55" t="s">
        <v>29</v>
      </c>
      <c r="J107" s="55" t="s">
        <v>30</v>
      </c>
      <c r="K107" s="30"/>
    </row>
    <row r="108" spans="1:11" x14ac:dyDescent="0.25">
      <c r="B108" s="189" t="s">
        <v>17</v>
      </c>
      <c r="C108" s="107" t="s">
        <v>11</v>
      </c>
      <c r="D108" s="84">
        <v>199018</v>
      </c>
      <c r="E108" s="83">
        <f>152035+H108</f>
        <v>298175</v>
      </c>
      <c r="F108" s="113">
        <f>I108+J108</f>
        <v>424046</v>
      </c>
      <c r="G108" s="86"/>
      <c r="H108" s="87">
        <v>146140</v>
      </c>
      <c r="I108" s="88">
        <v>200268</v>
      </c>
      <c r="J108" s="85">
        <v>223778</v>
      </c>
    </row>
    <row r="109" spans="1:11" x14ac:dyDescent="0.25">
      <c r="B109" s="190"/>
      <c r="C109" s="108" t="s">
        <v>12</v>
      </c>
      <c r="D109" s="90">
        <v>34998</v>
      </c>
      <c r="E109" s="89">
        <f>6008+H109</f>
        <v>10870</v>
      </c>
      <c r="F109" s="114">
        <f t="shared" ref="F109:F112" si="0">I109+J109</f>
        <v>24242</v>
      </c>
      <c r="G109" s="86"/>
      <c r="H109" s="87">
        <v>4862</v>
      </c>
      <c r="I109" s="92">
        <v>6000</v>
      </c>
      <c r="J109" s="91">
        <v>18242</v>
      </c>
    </row>
    <row r="110" spans="1:11" x14ac:dyDescent="0.25">
      <c r="B110" s="193" t="s">
        <v>20</v>
      </c>
      <c r="C110" s="108" t="s">
        <v>11</v>
      </c>
      <c r="D110" s="90">
        <v>147035</v>
      </c>
      <c r="E110" s="89">
        <f>86044+H110</f>
        <v>161851</v>
      </c>
      <c r="F110" s="114">
        <f t="shared" si="0"/>
        <v>169149</v>
      </c>
      <c r="G110" s="93"/>
      <c r="H110" s="87">
        <v>75807</v>
      </c>
      <c r="I110" s="92">
        <v>83417</v>
      </c>
      <c r="J110" s="91">
        <v>85732</v>
      </c>
    </row>
    <row r="111" spans="1:11" x14ac:dyDescent="0.25">
      <c r="B111" s="194"/>
      <c r="C111" s="108" t="s">
        <v>12</v>
      </c>
      <c r="D111" s="90">
        <v>104474</v>
      </c>
      <c r="E111" s="89">
        <f>62312+H111</f>
        <v>114055</v>
      </c>
      <c r="F111" s="114">
        <f t="shared" si="0"/>
        <v>119642</v>
      </c>
      <c r="G111" s="86"/>
      <c r="H111" s="87">
        <v>51743</v>
      </c>
      <c r="I111" s="92">
        <v>58691</v>
      </c>
      <c r="J111" s="91">
        <v>60951</v>
      </c>
    </row>
    <row r="112" spans="1:11" x14ac:dyDescent="0.25">
      <c r="B112" s="193" t="s">
        <v>74</v>
      </c>
      <c r="C112" s="108" t="s">
        <v>11</v>
      </c>
      <c r="D112" s="95">
        <v>20004</v>
      </c>
      <c r="E112" s="94">
        <v>22614</v>
      </c>
      <c r="F112" s="115">
        <f t="shared" si="0"/>
        <v>27037</v>
      </c>
      <c r="G112" s="86"/>
      <c r="H112" s="87">
        <v>10683</v>
      </c>
      <c r="I112" s="92">
        <v>12163</v>
      </c>
      <c r="J112" s="91">
        <v>14874</v>
      </c>
    </row>
    <row r="113" spans="2:17" x14ac:dyDescent="0.25">
      <c r="B113" s="197"/>
      <c r="C113" s="109" t="s">
        <v>12</v>
      </c>
      <c r="D113" s="95">
        <v>21964</v>
      </c>
      <c r="E113" s="94">
        <v>23572</v>
      </c>
      <c r="F113" s="115">
        <v>28694</v>
      </c>
      <c r="G113" s="86"/>
      <c r="H113" s="92">
        <v>11672</v>
      </c>
      <c r="I113" s="92">
        <v>13313</v>
      </c>
      <c r="J113" s="91">
        <v>15381</v>
      </c>
    </row>
    <row r="114" spans="2:17" x14ac:dyDescent="0.25">
      <c r="B114" s="198" t="s">
        <v>75</v>
      </c>
      <c r="C114" s="108" t="s">
        <v>76</v>
      </c>
      <c r="D114" s="90">
        <v>5291</v>
      </c>
      <c r="E114" s="89">
        <v>5836</v>
      </c>
      <c r="F114" s="114">
        <v>6846</v>
      </c>
      <c r="G114" s="86"/>
      <c r="H114" s="92">
        <v>3276</v>
      </c>
      <c r="I114" s="92">
        <v>3249</v>
      </c>
      <c r="J114" s="91">
        <v>3597</v>
      </c>
    </row>
    <row r="115" spans="2:17" ht="13.8" thickBot="1" x14ac:dyDescent="0.3">
      <c r="B115" s="193"/>
      <c r="C115" s="109" t="s">
        <v>77</v>
      </c>
      <c r="D115" s="95">
        <v>16439</v>
      </c>
      <c r="E115" s="94">
        <v>16954</v>
      </c>
      <c r="F115" s="115">
        <v>17681</v>
      </c>
      <c r="G115" s="86"/>
      <c r="H115" s="96">
        <v>7965</v>
      </c>
      <c r="I115" s="96">
        <v>8477</v>
      </c>
      <c r="J115" s="106">
        <v>9204</v>
      </c>
    </row>
    <row r="116" spans="2:17" x14ac:dyDescent="0.25">
      <c r="B116" s="195" t="s">
        <v>23</v>
      </c>
      <c r="C116" s="196"/>
      <c r="D116" s="111">
        <f t="shared" ref="D116:F117" si="1">D108+D110+D112+D114</f>
        <v>371348</v>
      </c>
      <c r="E116" s="110">
        <f t="shared" si="1"/>
        <v>488476</v>
      </c>
      <c r="F116" s="116">
        <f t="shared" si="1"/>
        <v>627078</v>
      </c>
      <c r="G116" s="97"/>
      <c r="H116" s="68"/>
      <c r="I116" s="68"/>
      <c r="J116" s="97"/>
    </row>
    <row r="117" spans="2:17" ht="13.8" thickBot="1" x14ac:dyDescent="0.3">
      <c r="B117" s="184" t="s">
        <v>24</v>
      </c>
      <c r="C117" s="185"/>
      <c r="D117" s="112">
        <f t="shared" si="1"/>
        <v>177875</v>
      </c>
      <c r="E117" s="98">
        <f t="shared" si="1"/>
        <v>165451</v>
      </c>
      <c r="F117" s="117">
        <f t="shared" si="1"/>
        <v>190259</v>
      </c>
      <c r="G117" s="97"/>
      <c r="H117" s="97"/>
      <c r="I117" s="97"/>
      <c r="J117" s="97"/>
    </row>
    <row r="118" spans="2:17" x14ac:dyDescent="0.25">
      <c r="D118" s="97"/>
      <c r="E118" s="97"/>
      <c r="F118" s="97"/>
      <c r="G118" s="97"/>
      <c r="H118" s="97"/>
      <c r="I118" s="97"/>
      <c r="J118" s="97"/>
    </row>
    <row r="121" spans="2:17" x14ac:dyDescent="0.25">
      <c r="Q121" s="25" t="s">
        <v>11</v>
      </c>
    </row>
    <row r="122" spans="2:17" x14ac:dyDescent="0.25">
      <c r="Q122" s="26" t="s">
        <v>12</v>
      </c>
    </row>
    <row r="137" spans="8:8" x14ac:dyDescent="0.25">
      <c r="H137" s="15"/>
    </row>
  </sheetData>
  <sheetProtection algorithmName="SHA-512" hashValue="3ZXbuy9poC/g9g1iCFdILX5LBV0URB+eFidELyv9zZHQMlemja+kiy3aFCecmOdLW4qMy0P9O8+nB7FD/3m/UA==" saltValue="wF4/fUrEHzuyU1pA8U4INw==" spinCount="100000" sheet="1" objects="1" scenarios="1"/>
  <mergeCells count="16">
    <mergeCell ref="G62:I62"/>
    <mergeCell ref="G85:I85"/>
    <mergeCell ref="H106:J106"/>
    <mergeCell ref="B117:C117"/>
    <mergeCell ref="A8:F8"/>
    <mergeCell ref="B11:B12"/>
    <mergeCell ref="C11:E11"/>
    <mergeCell ref="B108:B109"/>
    <mergeCell ref="B107:C107"/>
    <mergeCell ref="B110:B111"/>
    <mergeCell ref="C37:E37"/>
    <mergeCell ref="B116:C116"/>
    <mergeCell ref="G11:I11"/>
    <mergeCell ref="G37:I37"/>
    <mergeCell ref="B112:B113"/>
    <mergeCell ref="B114:B115"/>
  </mergeCells>
  <phoneticPr fontId="5" type="noConversion"/>
  <printOptions horizontalCentered="1"/>
  <pageMargins left="0.31496062992125984" right="0.39370078740157483" top="0.27559055118110237" bottom="0.31496062992125984" header="0" footer="0"/>
  <pageSetup scale="74" orientation="landscape" r:id="rId1"/>
  <headerFooter alignWithMargins="0"/>
  <rowBreaks count="1" manualBreakCount="1">
    <brk id="60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L138"/>
  <sheetViews>
    <sheetView zoomScale="90" zoomScaleNormal="90" zoomScaleSheetLayoutView="100" workbookViewId="0">
      <selection activeCell="B11" sqref="B11:F11"/>
    </sheetView>
  </sheetViews>
  <sheetFormatPr baseColWidth="10" defaultColWidth="11.44140625" defaultRowHeight="13.2" x14ac:dyDescent="0.25"/>
  <cols>
    <col min="1" max="1" width="5.33203125" style="1" customWidth="1"/>
    <col min="2" max="2" width="15.109375" style="1" customWidth="1"/>
    <col min="3" max="3" width="17.88671875" style="1" customWidth="1"/>
    <col min="4" max="4" width="18.88671875" style="1" customWidth="1"/>
    <col min="5" max="5" width="12.6640625" style="1" customWidth="1"/>
    <col min="6" max="6" width="15.109375" style="1" customWidth="1"/>
    <col min="7" max="7" width="14.6640625" style="1" customWidth="1"/>
    <col min="8" max="8" width="12.6640625" style="1" customWidth="1"/>
    <col min="9" max="9" width="14.33203125" style="1" customWidth="1"/>
    <col min="10" max="10" width="15.33203125" style="1" customWidth="1"/>
    <col min="11" max="11" width="13.6640625" style="1" customWidth="1"/>
    <col min="12" max="12" width="30.109375" style="1" customWidth="1"/>
    <col min="13" max="13" width="13.6640625" style="1" customWidth="1"/>
    <col min="14" max="14" width="13.33203125" style="1" customWidth="1"/>
    <col min="15" max="15" width="13.5546875" style="1" customWidth="1"/>
    <col min="16" max="16384" width="11.44140625" style="1"/>
  </cols>
  <sheetData>
    <row r="8" spans="1:12" x14ac:dyDescent="0.25">
      <c r="A8" s="186" t="s">
        <v>93</v>
      </c>
      <c r="B8" s="186"/>
      <c r="C8" s="186"/>
      <c r="D8" s="186"/>
      <c r="E8" s="186"/>
      <c r="F8" s="186"/>
    </row>
    <row r="9" spans="1:12" x14ac:dyDescent="0.25">
      <c r="A9" s="6" t="s">
        <v>94</v>
      </c>
      <c r="B9" s="6"/>
      <c r="C9" s="6"/>
      <c r="D9" s="6"/>
      <c r="E9" s="6"/>
      <c r="F9" s="6"/>
    </row>
    <row r="10" spans="1:12" ht="13.8" thickBot="1" x14ac:dyDescent="0.3"/>
    <row r="11" spans="1:12" ht="14.4" thickBot="1" x14ac:dyDescent="0.3">
      <c r="B11" s="268" t="s">
        <v>96</v>
      </c>
      <c r="C11" s="269"/>
      <c r="D11" s="269"/>
      <c r="E11" s="269"/>
      <c r="F11" s="270"/>
      <c r="G11" s="70"/>
      <c r="H11" s="70"/>
      <c r="I11" s="70"/>
      <c r="J11" s="70"/>
      <c r="K11" s="70"/>
      <c r="L11" s="70"/>
    </row>
    <row r="12" spans="1:12" ht="14.4" thickBot="1" x14ac:dyDescent="0.3">
      <c r="B12" s="271" t="s">
        <v>95</v>
      </c>
      <c r="C12" s="272"/>
      <c r="D12" s="272"/>
      <c r="E12" s="273" t="s">
        <v>97</v>
      </c>
      <c r="F12" s="274"/>
      <c r="G12" s="70"/>
      <c r="H12" s="70"/>
      <c r="I12" s="70"/>
      <c r="J12" s="70"/>
      <c r="K12" s="70"/>
      <c r="L12" s="70"/>
    </row>
    <row r="13" spans="1:12" ht="13.8" x14ac:dyDescent="0.25">
      <c r="B13" s="275" t="s">
        <v>62</v>
      </c>
      <c r="C13" s="276"/>
      <c r="D13" s="276"/>
      <c r="E13" s="277">
        <v>769</v>
      </c>
      <c r="F13" s="278"/>
      <c r="G13" s="70"/>
      <c r="H13" s="70"/>
      <c r="I13" s="70"/>
      <c r="J13" s="70"/>
      <c r="K13" s="70"/>
      <c r="L13" s="70"/>
    </row>
    <row r="14" spans="1:12" ht="13.8" x14ac:dyDescent="0.25">
      <c r="B14" s="239" t="s">
        <v>64</v>
      </c>
      <c r="C14" s="240"/>
      <c r="D14" s="240"/>
      <c r="E14" s="237">
        <v>542</v>
      </c>
      <c r="F14" s="238"/>
      <c r="G14" s="70"/>
      <c r="H14" s="70"/>
      <c r="I14" s="70"/>
      <c r="J14" s="70"/>
      <c r="K14" s="70"/>
      <c r="L14" s="70"/>
    </row>
    <row r="15" spans="1:12" ht="13.8" x14ac:dyDescent="0.25">
      <c r="B15" s="239" t="s">
        <v>65</v>
      </c>
      <c r="C15" s="240"/>
      <c r="D15" s="240"/>
      <c r="E15" s="237">
        <v>486</v>
      </c>
      <c r="F15" s="238"/>
      <c r="G15" s="70"/>
      <c r="H15" s="70"/>
      <c r="I15" s="70"/>
      <c r="J15" s="70"/>
      <c r="K15" s="70"/>
      <c r="L15" s="70"/>
    </row>
    <row r="16" spans="1:12" ht="13.8" x14ac:dyDescent="0.25">
      <c r="B16" s="239" t="s">
        <v>61</v>
      </c>
      <c r="C16" s="240"/>
      <c r="D16" s="240"/>
      <c r="E16" s="237">
        <v>463</v>
      </c>
      <c r="F16" s="238"/>
      <c r="G16" s="70"/>
      <c r="H16" s="70"/>
      <c r="I16" s="70"/>
      <c r="J16" s="70"/>
      <c r="K16" s="70"/>
      <c r="L16" s="70"/>
    </row>
    <row r="17" spans="2:12" ht="13.8" x14ac:dyDescent="0.25">
      <c r="B17" s="239" t="s">
        <v>63</v>
      </c>
      <c r="C17" s="240"/>
      <c r="D17" s="240"/>
      <c r="E17" s="237">
        <v>413</v>
      </c>
      <c r="F17" s="238"/>
      <c r="G17" s="70"/>
      <c r="H17" s="70"/>
      <c r="I17" s="70"/>
      <c r="J17" s="70"/>
      <c r="K17" s="70"/>
      <c r="L17" s="70"/>
    </row>
    <row r="18" spans="2:12" ht="13.8" x14ac:dyDescent="0.25">
      <c r="B18" s="239" t="s">
        <v>79</v>
      </c>
      <c r="C18" s="240"/>
      <c r="D18" s="240"/>
      <c r="E18" s="237">
        <v>370</v>
      </c>
      <c r="F18" s="238"/>
      <c r="G18" s="70"/>
      <c r="H18" s="70"/>
      <c r="I18" s="70"/>
      <c r="J18" s="70"/>
      <c r="K18" s="70"/>
      <c r="L18" s="70"/>
    </row>
    <row r="19" spans="2:12" ht="13.8" x14ac:dyDescent="0.25">
      <c r="B19" s="239" t="s">
        <v>80</v>
      </c>
      <c r="C19" s="240"/>
      <c r="D19" s="240"/>
      <c r="E19" s="237">
        <v>337</v>
      </c>
      <c r="F19" s="238"/>
      <c r="G19" s="70"/>
      <c r="H19" s="70"/>
      <c r="I19" s="70"/>
      <c r="J19" s="70"/>
      <c r="K19" s="70"/>
      <c r="L19" s="70"/>
    </row>
    <row r="20" spans="2:12" ht="14.4" thickBot="1" x14ac:dyDescent="0.3">
      <c r="B20" s="244" t="s">
        <v>81</v>
      </c>
      <c r="C20" s="245"/>
      <c r="D20" s="245"/>
      <c r="E20" s="246">
        <v>1308</v>
      </c>
      <c r="F20" s="247"/>
      <c r="G20" s="70"/>
      <c r="H20" s="70"/>
      <c r="I20" s="70"/>
      <c r="J20" s="70"/>
      <c r="K20" s="70"/>
      <c r="L20" s="70"/>
    </row>
    <row r="21" spans="2:12" ht="14.4" thickBot="1" x14ac:dyDescent="0.3">
      <c r="B21" s="250" t="s">
        <v>60</v>
      </c>
      <c r="C21" s="251"/>
      <c r="D21" s="251"/>
      <c r="E21" s="248">
        <v>4688</v>
      </c>
      <c r="F21" s="249"/>
      <c r="G21" s="70"/>
      <c r="H21" s="70"/>
      <c r="I21" s="70"/>
      <c r="J21" s="70"/>
      <c r="K21" s="70"/>
      <c r="L21" s="70"/>
    </row>
    <row r="22" spans="2:12" ht="13.8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2:12" ht="14.4" thickBot="1" x14ac:dyDescent="0.3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2:12" ht="14.4" thickBot="1" x14ac:dyDescent="0.3">
      <c r="B24" s="241" t="s">
        <v>78</v>
      </c>
      <c r="C24" s="242"/>
      <c r="D24" s="243"/>
      <c r="E24" s="70"/>
      <c r="F24" s="252" t="s">
        <v>38</v>
      </c>
      <c r="G24" s="253"/>
      <c r="H24" s="254"/>
      <c r="J24" s="70"/>
      <c r="K24" s="70"/>
      <c r="L24" s="70"/>
    </row>
    <row r="25" spans="2:12" ht="27.6" customHeight="1" thickBot="1" x14ac:dyDescent="0.3">
      <c r="B25" s="126" t="s">
        <v>28</v>
      </c>
      <c r="C25" s="125" t="s">
        <v>29</v>
      </c>
      <c r="D25" s="129" t="s">
        <v>30</v>
      </c>
      <c r="E25" s="70"/>
      <c r="F25" s="131" t="s">
        <v>84</v>
      </c>
      <c r="G25" s="132" t="s">
        <v>83</v>
      </c>
      <c r="H25" s="133" t="s">
        <v>82</v>
      </c>
    </row>
    <row r="26" spans="2:12" ht="28.5" customHeight="1" thickBot="1" x14ac:dyDescent="0.3">
      <c r="B26" s="127" t="s">
        <v>37</v>
      </c>
      <c r="C26" s="128" t="s">
        <v>37</v>
      </c>
      <c r="D26" s="130">
        <v>43846</v>
      </c>
      <c r="E26" s="70"/>
      <c r="F26" s="134" t="s">
        <v>30</v>
      </c>
      <c r="G26" s="135">
        <v>1980</v>
      </c>
      <c r="H26" s="136">
        <v>4215</v>
      </c>
    </row>
    <row r="27" spans="2:12" ht="14.25" customHeight="1" x14ac:dyDescent="0.25">
      <c r="B27" s="71"/>
      <c r="C27" s="72"/>
      <c r="D27" s="73"/>
      <c r="E27" s="70"/>
      <c r="F27" s="71"/>
      <c r="G27" s="72"/>
      <c r="H27" s="73"/>
    </row>
    <row r="28" spans="2:12" ht="14.25" customHeight="1" x14ac:dyDescent="0.25">
      <c r="B28" s="71"/>
      <c r="C28" s="72"/>
      <c r="D28" s="73"/>
      <c r="E28" s="70"/>
      <c r="F28" s="71"/>
      <c r="G28" s="72"/>
      <c r="H28" s="73"/>
      <c r="I28" s="70"/>
      <c r="J28" s="70"/>
      <c r="K28" s="70"/>
    </row>
    <row r="29" spans="2:12" ht="14.25" customHeight="1" thickBot="1" x14ac:dyDescent="0.3">
      <c r="B29" s="71"/>
      <c r="C29" s="72"/>
      <c r="D29" s="73"/>
      <c r="E29" s="70"/>
      <c r="F29" s="71"/>
      <c r="G29" s="72"/>
      <c r="H29" s="73"/>
      <c r="I29" s="70"/>
      <c r="J29" s="70"/>
      <c r="K29" s="70"/>
    </row>
    <row r="30" spans="2:12" ht="14.25" customHeight="1" thickBot="1" x14ac:dyDescent="0.35">
      <c r="B30" s="259" t="s">
        <v>85</v>
      </c>
      <c r="C30" s="260"/>
      <c r="D30" s="260"/>
      <c r="E30" s="260"/>
      <c r="F30" s="261"/>
      <c r="G30" s="67"/>
      <c r="H30" s="68"/>
    </row>
    <row r="31" spans="2:12" ht="14.25" customHeight="1" thickBot="1" x14ac:dyDescent="0.35">
      <c r="B31" s="262" t="s">
        <v>70</v>
      </c>
      <c r="C31" s="263"/>
      <c r="D31" s="263"/>
      <c r="E31" s="263" t="s">
        <v>97</v>
      </c>
      <c r="F31" s="264"/>
      <c r="G31" s="67"/>
      <c r="H31" s="68"/>
    </row>
    <row r="32" spans="2:12" ht="14.25" customHeight="1" thickBot="1" x14ac:dyDescent="0.3">
      <c r="B32" s="265">
        <v>60</v>
      </c>
      <c r="C32" s="266"/>
      <c r="D32" s="266"/>
      <c r="E32" s="266">
        <v>149</v>
      </c>
      <c r="F32" s="267"/>
      <c r="G32" s="67"/>
      <c r="H32" s="68"/>
    </row>
    <row r="33" spans="2:11" ht="14.25" customHeight="1" x14ac:dyDescent="0.25">
      <c r="B33" s="161"/>
      <c r="C33" s="161"/>
      <c r="D33" s="161"/>
      <c r="E33" s="161"/>
      <c r="F33" s="161"/>
      <c r="G33" s="67"/>
      <c r="H33" s="68"/>
    </row>
    <row r="34" spans="2:11" ht="14.25" customHeight="1" thickBot="1" x14ac:dyDescent="0.3">
      <c r="B34" s="162"/>
      <c r="C34" s="162"/>
      <c r="D34" s="162"/>
      <c r="E34" s="162"/>
      <c r="F34" s="162"/>
      <c r="G34" s="67"/>
      <c r="H34" s="68"/>
    </row>
    <row r="35" spans="2:11" ht="14.25" customHeight="1" thickBot="1" x14ac:dyDescent="0.35">
      <c r="B35" s="259" t="s">
        <v>89</v>
      </c>
      <c r="C35" s="260"/>
      <c r="D35" s="260"/>
      <c r="E35" s="260"/>
      <c r="F35" s="261"/>
      <c r="G35" s="67"/>
      <c r="H35" s="68"/>
    </row>
    <row r="36" spans="2:11" ht="14.25" customHeight="1" thickBot="1" x14ac:dyDescent="0.35">
      <c r="B36" s="262" t="s">
        <v>66</v>
      </c>
      <c r="C36" s="263"/>
      <c r="D36" s="263"/>
      <c r="E36" s="263" t="s">
        <v>97</v>
      </c>
      <c r="F36" s="264"/>
      <c r="G36" s="67"/>
      <c r="H36" s="68"/>
    </row>
    <row r="37" spans="2:11" ht="14.25" customHeight="1" x14ac:dyDescent="0.3">
      <c r="B37" s="255" t="s">
        <v>67</v>
      </c>
      <c r="C37" s="256"/>
      <c r="D37" s="256"/>
      <c r="E37" s="257">
        <v>32</v>
      </c>
      <c r="F37" s="258"/>
      <c r="G37" s="67"/>
      <c r="H37" s="68"/>
    </row>
    <row r="38" spans="2:11" ht="14.25" customHeight="1" x14ac:dyDescent="0.3">
      <c r="B38" s="231" t="s">
        <v>68</v>
      </c>
      <c r="C38" s="232"/>
      <c r="D38" s="232"/>
      <c r="E38" s="233">
        <v>23</v>
      </c>
      <c r="F38" s="234"/>
      <c r="G38" s="67"/>
      <c r="H38" s="68"/>
    </row>
    <row r="39" spans="2:11" ht="14.25" customHeight="1" x14ac:dyDescent="0.3">
      <c r="B39" s="231" t="s">
        <v>69</v>
      </c>
      <c r="C39" s="232"/>
      <c r="D39" s="232"/>
      <c r="E39" s="235">
        <v>16</v>
      </c>
      <c r="F39" s="236"/>
      <c r="G39" s="67"/>
      <c r="H39" s="68"/>
    </row>
    <row r="40" spans="2:11" ht="14.25" customHeight="1" thickBot="1" x14ac:dyDescent="0.3">
      <c r="B40" s="227" t="s">
        <v>71</v>
      </c>
      <c r="C40" s="228"/>
      <c r="D40" s="228"/>
      <c r="E40" s="229">
        <v>78</v>
      </c>
      <c r="F40" s="230"/>
      <c r="G40" s="67"/>
      <c r="H40" s="68"/>
    </row>
    <row r="41" spans="2:11" ht="14.25" customHeight="1" thickBot="1" x14ac:dyDescent="0.3">
      <c r="B41" s="199" t="s">
        <v>60</v>
      </c>
      <c r="C41" s="200"/>
      <c r="D41" s="200"/>
      <c r="E41" s="219">
        <v>149</v>
      </c>
      <c r="F41" s="220"/>
      <c r="G41" s="67"/>
      <c r="H41" s="68"/>
    </row>
    <row r="44" spans="2:11" ht="13.8" thickBot="1" x14ac:dyDescent="0.3">
      <c r="G44" s="64"/>
      <c r="K44" s="22"/>
    </row>
    <row r="45" spans="2:11" ht="17.25" customHeight="1" thickBot="1" x14ac:dyDescent="0.3">
      <c r="B45" s="205" t="s">
        <v>86</v>
      </c>
      <c r="C45" s="206"/>
      <c r="D45" s="206"/>
      <c r="E45" s="206"/>
      <c r="F45" s="206"/>
      <c r="G45" s="206"/>
      <c r="H45" s="206"/>
      <c r="I45" s="207"/>
      <c r="J45" s="121"/>
      <c r="K45" s="22"/>
    </row>
    <row r="46" spans="2:11" ht="13.8" thickBot="1" x14ac:dyDescent="0.3">
      <c r="B46" s="217" t="s">
        <v>7</v>
      </c>
      <c r="C46" s="214" t="s">
        <v>30</v>
      </c>
      <c r="D46" s="215"/>
      <c r="E46" s="215"/>
      <c r="F46" s="215"/>
      <c r="G46" s="215"/>
      <c r="H46" s="215"/>
      <c r="I46" s="216"/>
      <c r="J46" s="122"/>
      <c r="K46" s="22"/>
    </row>
    <row r="47" spans="2:11" ht="13.8" thickBot="1" x14ac:dyDescent="0.3">
      <c r="B47" s="218"/>
      <c r="C47" s="292" t="s">
        <v>40</v>
      </c>
      <c r="D47" s="293"/>
      <c r="E47" s="294"/>
      <c r="F47" s="149" t="s">
        <v>41</v>
      </c>
      <c r="G47" s="158" t="s">
        <v>58</v>
      </c>
      <c r="H47" s="158" t="s">
        <v>59</v>
      </c>
      <c r="I47" s="159" t="s">
        <v>82</v>
      </c>
      <c r="J47" s="122"/>
      <c r="K47" s="22"/>
    </row>
    <row r="48" spans="2:11" x14ac:dyDescent="0.25">
      <c r="B48" s="288" t="s">
        <v>5</v>
      </c>
      <c r="C48" s="290" t="s">
        <v>42</v>
      </c>
      <c r="D48" s="290"/>
      <c r="E48" s="290"/>
      <c r="F48" s="145">
        <v>7</v>
      </c>
      <c r="G48" s="137">
        <v>7</v>
      </c>
      <c r="H48" s="137"/>
      <c r="I48" s="138">
        <v>250</v>
      </c>
      <c r="J48" s="123"/>
      <c r="K48" s="22"/>
    </row>
    <row r="49" spans="2:11" x14ac:dyDescent="0.25">
      <c r="B49" s="289"/>
      <c r="C49" s="291" t="s">
        <v>46</v>
      </c>
      <c r="D49" s="291"/>
      <c r="E49" s="291"/>
      <c r="F49" s="146">
        <v>1</v>
      </c>
      <c r="G49" s="118">
        <v>1</v>
      </c>
      <c r="H49" s="118"/>
      <c r="I49" s="119">
        <v>23</v>
      </c>
      <c r="J49" s="123"/>
      <c r="K49" s="22"/>
    </row>
    <row r="50" spans="2:11" x14ac:dyDescent="0.25">
      <c r="B50" s="289"/>
      <c r="C50" s="291" t="s">
        <v>43</v>
      </c>
      <c r="D50" s="291"/>
      <c r="E50" s="291"/>
      <c r="F50" s="146">
        <v>3</v>
      </c>
      <c r="G50" s="118">
        <v>2</v>
      </c>
      <c r="H50" s="118">
        <v>1</v>
      </c>
      <c r="I50" s="119">
        <v>92</v>
      </c>
      <c r="J50" s="123"/>
      <c r="K50" s="22"/>
    </row>
    <row r="51" spans="2:11" x14ac:dyDescent="0.25">
      <c r="B51" s="289"/>
      <c r="C51" s="291" t="s">
        <v>45</v>
      </c>
      <c r="D51" s="291"/>
      <c r="E51" s="291"/>
      <c r="F51" s="146">
        <v>3</v>
      </c>
      <c r="G51" s="118">
        <v>3</v>
      </c>
      <c r="H51" s="118"/>
      <c r="I51" s="119">
        <v>82</v>
      </c>
      <c r="J51" s="123"/>
      <c r="K51" s="22"/>
    </row>
    <row r="52" spans="2:11" x14ac:dyDescent="0.25">
      <c r="B52" s="289"/>
      <c r="C52" s="291" t="s">
        <v>39</v>
      </c>
      <c r="D52" s="291"/>
      <c r="E52" s="291"/>
      <c r="F52" s="146">
        <v>2</v>
      </c>
      <c r="G52" s="118">
        <v>2</v>
      </c>
      <c r="H52" s="118"/>
      <c r="I52" s="119">
        <v>49</v>
      </c>
      <c r="J52" s="123"/>
      <c r="K52" s="22"/>
    </row>
    <row r="53" spans="2:11" x14ac:dyDescent="0.25">
      <c r="B53" s="289"/>
      <c r="C53" s="291" t="s">
        <v>44</v>
      </c>
      <c r="D53" s="291"/>
      <c r="E53" s="291"/>
      <c r="F53" s="146">
        <v>1</v>
      </c>
      <c r="G53" s="118">
        <v>1</v>
      </c>
      <c r="H53" s="118"/>
      <c r="I53" s="119">
        <v>25</v>
      </c>
      <c r="J53" s="123"/>
      <c r="K53" s="22"/>
    </row>
    <row r="54" spans="2:11" x14ac:dyDescent="0.25">
      <c r="B54" s="289"/>
      <c r="C54" s="291" t="s">
        <v>47</v>
      </c>
      <c r="D54" s="291"/>
      <c r="E54" s="291"/>
      <c r="F54" s="146">
        <v>1</v>
      </c>
      <c r="G54" s="118">
        <v>1</v>
      </c>
      <c r="H54" s="118"/>
      <c r="I54" s="119">
        <v>28</v>
      </c>
      <c r="J54" s="123"/>
      <c r="K54" s="22"/>
    </row>
    <row r="55" spans="2:11" x14ac:dyDescent="0.25">
      <c r="B55" s="289"/>
      <c r="C55" s="291" t="s">
        <v>48</v>
      </c>
      <c r="D55" s="291"/>
      <c r="E55" s="291"/>
      <c r="F55" s="146">
        <v>1</v>
      </c>
      <c r="G55" s="118">
        <v>1</v>
      </c>
      <c r="H55" s="118"/>
      <c r="I55" s="119">
        <v>14</v>
      </c>
      <c r="J55" s="123"/>
      <c r="K55" s="22"/>
    </row>
    <row r="56" spans="2:11" x14ac:dyDescent="0.25">
      <c r="B56" s="289"/>
      <c r="C56" s="291" t="s">
        <v>49</v>
      </c>
      <c r="D56" s="291"/>
      <c r="E56" s="291"/>
      <c r="F56" s="146">
        <v>1</v>
      </c>
      <c r="G56" s="118">
        <v>1</v>
      </c>
      <c r="H56" s="118"/>
      <c r="I56" s="119">
        <v>16</v>
      </c>
      <c r="J56" s="123"/>
      <c r="K56" s="22"/>
    </row>
    <row r="57" spans="2:11" x14ac:dyDescent="0.25">
      <c r="B57" s="289"/>
      <c r="C57" s="208" t="s">
        <v>51</v>
      </c>
      <c r="D57" s="209"/>
      <c r="E57" s="210"/>
      <c r="F57" s="146">
        <v>3</v>
      </c>
      <c r="G57" s="118">
        <v>3</v>
      </c>
      <c r="H57" s="118"/>
      <c r="I57" s="119">
        <v>51</v>
      </c>
      <c r="J57" s="123"/>
      <c r="K57" s="22"/>
    </row>
    <row r="58" spans="2:11" x14ac:dyDescent="0.25">
      <c r="B58" s="289"/>
      <c r="C58" s="208" t="s">
        <v>52</v>
      </c>
      <c r="D58" s="209"/>
      <c r="E58" s="210"/>
      <c r="F58" s="146">
        <v>2</v>
      </c>
      <c r="G58" s="118">
        <v>1</v>
      </c>
      <c r="H58" s="118">
        <v>1</v>
      </c>
      <c r="I58" s="119">
        <v>40</v>
      </c>
      <c r="J58" s="123"/>
      <c r="K58" s="22"/>
    </row>
    <row r="59" spans="2:11" ht="13.8" thickBot="1" x14ac:dyDescent="0.3">
      <c r="B59" s="289"/>
      <c r="C59" s="211" t="s">
        <v>53</v>
      </c>
      <c r="D59" s="212"/>
      <c r="E59" s="213"/>
      <c r="F59" s="147">
        <v>2</v>
      </c>
      <c r="G59" s="139">
        <v>2</v>
      </c>
      <c r="H59" s="139"/>
      <c r="I59" s="140">
        <v>10</v>
      </c>
      <c r="J59" s="123"/>
      <c r="K59" s="22"/>
    </row>
    <row r="60" spans="2:11" ht="13.8" thickBot="1" x14ac:dyDescent="0.3">
      <c r="B60" s="160"/>
      <c r="C60" s="279" t="s">
        <v>8</v>
      </c>
      <c r="D60" s="280"/>
      <c r="E60" s="280"/>
      <c r="F60" s="148">
        <f>SUM(F48:F59)</f>
        <v>27</v>
      </c>
      <c r="G60" s="141">
        <v>25</v>
      </c>
      <c r="H60" s="141">
        <v>2</v>
      </c>
      <c r="I60" s="142">
        <f>SUM(I48:I59)</f>
        <v>680</v>
      </c>
      <c r="J60" s="124"/>
      <c r="K60" s="22"/>
    </row>
    <row r="61" spans="2:11" ht="13.8" thickBot="1" x14ac:dyDescent="0.3">
      <c r="B61" s="285" t="s">
        <v>36</v>
      </c>
      <c r="C61" s="286" t="s">
        <v>50</v>
      </c>
      <c r="D61" s="287"/>
      <c r="E61" s="287"/>
      <c r="F61" s="163">
        <v>1</v>
      </c>
      <c r="G61" s="164">
        <v>1</v>
      </c>
      <c r="H61" s="164"/>
      <c r="I61" s="165">
        <v>39</v>
      </c>
      <c r="J61" s="123"/>
      <c r="K61" s="22"/>
    </row>
    <row r="62" spans="2:11" ht="13.8" thickBot="1" x14ac:dyDescent="0.3">
      <c r="B62" s="282"/>
      <c r="C62" s="279" t="s">
        <v>55</v>
      </c>
      <c r="D62" s="280"/>
      <c r="E62" s="280"/>
      <c r="F62" s="148">
        <v>1</v>
      </c>
      <c r="G62" s="141">
        <v>1</v>
      </c>
      <c r="H62" s="141"/>
      <c r="I62" s="142">
        <f>SUM(I61:I61)</f>
        <v>39</v>
      </c>
      <c r="J62" s="123"/>
      <c r="K62" s="22"/>
    </row>
    <row r="63" spans="2:11" ht="13.8" thickBot="1" x14ac:dyDescent="0.3">
      <c r="B63" s="281" t="s">
        <v>54</v>
      </c>
      <c r="C63" s="283" t="s">
        <v>50</v>
      </c>
      <c r="D63" s="284"/>
      <c r="E63" s="284"/>
      <c r="F63" s="166">
        <v>1</v>
      </c>
      <c r="G63" s="167">
        <v>1</v>
      </c>
      <c r="H63" s="167"/>
      <c r="I63" s="168">
        <v>42</v>
      </c>
      <c r="J63" s="124"/>
      <c r="K63" s="22"/>
    </row>
    <row r="64" spans="2:11" ht="13.8" thickBot="1" x14ac:dyDescent="0.3">
      <c r="B64" s="282"/>
      <c r="C64" s="279" t="s">
        <v>57</v>
      </c>
      <c r="D64" s="280"/>
      <c r="E64" s="280"/>
      <c r="F64" s="148">
        <f>SUM(F63:F63)</f>
        <v>1</v>
      </c>
      <c r="G64" s="141">
        <v>1</v>
      </c>
      <c r="H64" s="141"/>
      <c r="I64" s="142">
        <f>SUM(I63:I63)</f>
        <v>42</v>
      </c>
      <c r="J64" s="123"/>
      <c r="K64" s="22"/>
    </row>
    <row r="65" spans="2:11" x14ac:dyDescent="0.25">
      <c r="I65" s="22"/>
      <c r="J65" s="123"/>
      <c r="K65" s="22"/>
    </row>
    <row r="66" spans="2:11" ht="13.8" thickBot="1" x14ac:dyDescent="0.3">
      <c r="I66" s="22"/>
      <c r="J66" s="124"/>
      <c r="K66" s="22"/>
    </row>
    <row r="67" spans="2:11" ht="15.75" customHeight="1" thickBot="1" x14ac:dyDescent="0.3">
      <c r="B67" s="205" t="s">
        <v>56</v>
      </c>
      <c r="C67" s="206"/>
      <c r="D67" s="206"/>
      <c r="E67" s="207"/>
    </row>
    <row r="68" spans="2:11" ht="13.8" thickBot="1" x14ac:dyDescent="0.3">
      <c r="B68" s="221" t="s">
        <v>30</v>
      </c>
      <c r="C68" s="222"/>
      <c r="D68" s="222"/>
      <c r="E68" s="223"/>
    </row>
    <row r="69" spans="2:11" ht="13.8" thickBot="1" x14ac:dyDescent="0.3">
      <c r="B69" s="149" t="s">
        <v>7</v>
      </c>
      <c r="C69" s="143" t="s">
        <v>41</v>
      </c>
      <c r="D69" s="143" t="s">
        <v>41</v>
      </c>
      <c r="E69" s="144" t="s">
        <v>82</v>
      </c>
    </row>
    <row r="70" spans="2:11" ht="26.4" x14ac:dyDescent="0.25">
      <c r="B70" s="224" t="s">
        <v>92</v>
      </c>
      <c r="C70" s="153" t="s">
        <v>91</v>
      </c>
      <c r="D70" s="151">
        <v>2</v>
      </c>
      <c r="E70" s="138">
        <v>49</v>
      </c>
    </row>
    <row r="71" spans="2:11" ht="40.200000000000003" thickBot="1" x14ac:dyDescent="0.3">
      <c r="B71" s="225"/>
      <c r="C71" s="154" t="s">
        <v>42</v>
      </c>
      <c r="D71" s="152">
        <v>3</v>
      </c>
      <c r="E71" s="140">
        <v>105</v>
      </c>
    </row>
    <row r="72" spans="2:11" ht="13.8" thickBot="1" x14ac:dyDescent="0.3">
      <c r="B72" s="226"/>
      <c r="C72" s="38" t="s">
        <v>60</v>
      </c>
      <c r="D72" s="157">
        <v>5</v>
      </c>
      <c r="E72" s="150">
        <v>154</v>
      </c>
    </row>
    <row r="73" spans="2:11" x14ac:dyDescent="0.25">
      <c r="B73" s="224" t="s">
        <v>36</v>
      </c>
      <c r="C73" s="169" t="s">
        <v>73</v>
      </c>
      <c r="D73" s="170">
        <v>3</v>
      </c>
      <c r="E73" s="171">
        <v>144</v>
      </c>
    </row>
    <row r="74" spans="2:11" ht="13.8" thickBot="1" x14ac:dyDescent="0.3">
      <c r="B74" s="225"/>
      <c r="C74" s="172" t="s">
        <v>72</v>
      </c>
      <c r="D74" s="173">
        <v>1</v>
      </c>
      <c r="E74" s="174">
        <v>39</v>
      </c>
    </row>
    <row r="75" spans="2:11" ht="13.8" thickBot="1" x14ac:dyDescent="0.3">
      <c r="B75" s="226"/>
      <c r="C75" s="38" t="s">
        <v>60</v>
      </c>
      <c r="D75" s="157">
        <f>SUM(D73:D74)</f>
        <v>4</v>
      </c>
      <c r="E75" s="142">
        <v>183</v>
      </c>
    </row>
    <row r="76" spans="2:11" x14ac:dyDescent="0.25">
      <c r="B76" s="224" t="s">
        <v>54</v>
      </c>
      <c r="C76" s="169" t="s">
        <v>73</v>
      </c>
      <c r="D76" s="175">
        <v>3</v>
      </c>
      <c r="E76" s="138">
        <v>144</v>
      </c>
    </row>
    <row r="77" spans="2:11" ht="13.8" thickBot="1" x14ac:dyDescent="0.3">
      <c r="B77" s="226"/>
      <c r="C77" s="176" t="s">
        <v>60</v>
      </c>
      <c r="D77" s="177">
        <f>SUM(D76:D76)</f>
        <v>3</v>
      </c>
      <c r="E77" s="120">
        <v>144</v>
      </c>
    </row>
    <row r="133" spans="3:9" ht="42.6" customHeight="1" x14ac:dyDescent="0.3">
      <c r="C133" s="202" t="s">
        <v>30</v>
      </c>
      <c r="D133" s="201" t="s">
        <v>88</v>
      </c>
      <c r="E133" s="201"/>
      <c r="F133" s="204" t="s">
        <v>87</v>
      </c>
      <c r="G133" s="204"/>
      <c r="H133" s="22"/>
      <c r="I133" s="22"/>
    </row>
    <row r="134" spans="3:9" ht="27" customHeight="1" x14ac:dyDescent="0.25">
      <c r="C134" s="202"/>
      <c r="D134" s="203">
        <v>761</v>
      </c>
      <c r="E134" s="203"/>
      <c r="F134" s="203">
        <v>481</v>
      </c>
      <c r="G134" s="203"/>
      <c r="H134" s="22"/>
      <c r="I134" s="22"/>
    </row>
    <row r="135" spans="3:9" x14ac:dyDescent="0.25">
      <c r="C135" s="22"/>
      <c r="D135" s="22"/>
      <c r="E135" s="22"/>
      <c r="F135" s="22"/>
      <c r="G135" s="22"/>
      <c r="H135" s="22"/>
      <c r="I135" s="22"/>
    </row>
    <row r="136" spans="3:9" x14ac:dyDescent="0.25">
      <c r="C136" s="22"/>
      <c r="D136" s="22"/>
      <c r="E136" s="22"/>
      <c r="F136" s="22"/>
      <c r="G136" s="22"/>
      <c r="H136" s="22"/>
      <c r="I136" s="22"/>
    </row>
    <row r="137" spans="3:9" x14ac:dyDescent="0.25">
      <c r="C137" s="22"/>
      <c r="D137" s="22"/>
      <c r="E137" s="22"/>
      <c r="F137" s="22"/>
      <c r="G137" s="22"/>
      <c r="H137" s="22"/>
      <c r="I137" s="22"/>
    </row>
    <row r="138" spans="3:9" x14ac:dyDescent="0.25">
      <c r="D138" s="22"/>
      <c r="E138" s="22"/>
      <c r="F138" s="22"/>
      <c r="G138" s="22"/>
    </row>
  </sheetData>
  <sheetProtection algorithmName="SHA-512" hashValue="2+U8ZSg+JS/lMCfdHGiFA9hPKTXQnX5J2fxnMgUSEitxNhALC7sTN2OphsB1fT3XgKd1AcVUPUkK2iUHRf3TeA==" saltValue="aIJoVjsOUgiFcSCI4CUoCw==" spinCount="100000" sheet="1" objects="1" scenarios="1"/>
  <mergeCells count="76">
    <mergeCell ref="A8:F8"/>
    <mergeCell ref="B48:B59"/>
    <mergeCell ref="C48:E48"/>
    <mergeCell ref="C60:E60"/>
    <mergeCell ref="B14:D14"/>
    <mergeCell ref="E14:F14"/>
    <mergeCell ref="B15:D15"/>
    <mergeCell ref="C49:E49"/>
    <mergeCell ref="C50:E50"/>
    <mergeCell ref="C51:E51"/>
    <mergeCell ref="C52:E52"/>
    <mergeCell ref="C53:E53"/>
    <mergeCell ref="C54:E54"/>
    <mergeCell ref="C55:E55"/>
    <mergeCell ref="C56:E56"/>
    <mergeCell ref="C47:E47"/>
    <mergeCell ref="C64:E64"/>
    <mergeCell ref="C62:E62"/>
    <mergeCell ref="B63:B64"/>
    <mergeCell ref="C63:E63"/>
    <mergeCell ref="B76:B77"/>
    <mergeCell ref="B73:B75"/>
    <mergeCell ref="B61:B62"/>
    <mergeCell ref="C61:E61"/>
    <mergeCell ref="B11:F11"/>
    <mergeCell ref="B12:D12"/>
    <mergeCell ref="E12:F12"/>
    <mergeCell ref="B13:D13"/>
    <mergeCell ref="E13:F13"/>
    <mergeCell ref="B37:D37"/>
    <mergeCell ref="E37:F37"/>
    <mergeCell ref="B30:F30"/>
    <mergeCell ref="B31:D31"/>
    <mergeCell ref="E31:F31"/>
    <mergeCell ref="B32:D32"/>
    <mergeCell ref="E32:F32"/>
    <mergeCell ref="B35:F35"/>
    <mergeCell ref="B36:D36"/>
    <mergeCell ref="E36:F36"/>
    <mergeCell ref="B18:D18"/>
    <mergeCell ref="B19:D19"/>
    <mergeCell ref="E18:F18"/>
    <mergeCell ref="E19:F19"/>
    <mergeCell ref="B24:D24"/>
    <mergeCell ref="B20:D20"/>
    <mergeCell ref="E20:F20"/>
    <mergeCell ref="E21:F21"/>
    <mergeCell ref="B21:D21"/>
    <mergeCell ref="F24:H24"/>
    <mergeCell ref="E15:F15"/>
    <mergeCell ref="B16:D16"/>
    <mergeCell ref="E16:F16"/>
    <mergeCell ref="B17:D17"/>
    <mergeCell ref="E17:F17"/>
    <mergeCell ref="B40:D40"/>
    <mergeCell ref="E40:F40"/>
    <mergeCell ref="B38:D38"/>
    <mergeCell ref="E38:F38"/>
    <mergeCell ref="B39:D39"/>
    <mergeCell ref="E39:F39"/>
    <mergeCell ref="B41:D41"/>
    <mergeCell ref="D133:E133"/>
    <mergeCell ref="C133:C134"/>
    <mergeCell ref="D134:E134"/>
    <mergeCell ref="F133:G133"/>
    <mergeCell ref="F134:G134"/>
    <mergeCell ref="B67:E67"/>
    <mergeCell ref="C57:E57"/>
    <mergeCell ref="C58:E58"/>
    <mergeCell ref="C59:E59"/>
    <mergeCell ref="C46:I46"/>
    <mergeCell ref="B46:B47"/>
    <mergeCell ref="B45:I45"/>
    <mergeCell ref="E41:F41"/>
    <mergeCell ref="B68:E68"/>
    <mergeCell ref="B70:B72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263D1F-73D6-403D-BD28-B8F91EA88E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8038B-AE24-4D32-A0DF-8FAAF1720C81}"/>
</file>

<file path=customXml/itemProps3.xml><?xml version="1.0" encoding="utf-8"?>
<ds:datastoreItem xmlns:ds="http://schemas.openxmlformats.org/officeDocument/2006/customXml" ds:itemID="{3C4B8B3C-62B3-4DAF-BE57-9FA9D6421B98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 Generales</vt:lpstr>
      <vt:lpstr>Consultas Biblioteca</vt:lpstr>
      <vt:lpstr>'Consultas Biblioteca'!Área_de_impresión</vt:lpstr>
      <vt:lpstr>'Estadísticas Generales'!Área_de_impresión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Ramírez</dc:creator>
  <cp:lastModifiedBy>Administrativo</cp:lastModifiedBy>
  <cp:lastPrinted>2020-01-28T02:06:55Z</cp:lastPrinted>
  <dcterms:created xsi:type="dcterms:W3CDTF">2007-04-25T16:21:40Z</dcterms:created>
  <dcterms:modified xsi:type="dcterms:W3CDTF">2023-06-22T20:24:56Z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